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firstSheet="5" activeTab="6"/>
  </bookViews>
  <sheets>
    <sheet name="2019" sheetId="3" r:id="rId1"/>
    <sheet name="计提利息" sheetId="1" r:id="rId2"/>
    <sheet name="计提利息（计算表）" sheetId="2" r:id="rId3"/>
    <sheet name="总表" sheetId="4" r:id="rId4"/>
    <sheet name="一般" sheetId="5" r:id="rId5"/>
    <sheet name="10月一般" sheetId="18" r:id="rId6"/>
    <sheet name="10月专项" sheetId="20" r:id="rId7"/>
  </sheets>
  <definedNames>
    <definedName name="_xlnm._FilterDatabase" localSheetId="0" hidden="1">'2019'!$A$3:$WVQ$711</definedName>
    <definedName name="_xlnm._FilterDatabase" localSheetId="3" hidden="1">总表!$A$1:$J$53</definedName>
    <definedName name="_xlnm._FilterDatabase" localSheetId="4" hidden="1">一般!$A$1:$K$48</definedName>
    <definedName name="_xlnm._FilterDatabase" localSheetId="2" hidden="1">'计提利息（计算表）'!$A$1:$X$43</definedName>
  </definedNames>
  <calcPr calcId="144525"/>
</workbook>
</file>

<file path=xl/comments1.xml><?xml version="1.0" encoding="utf-8"?>
<comments xmlns="http://schemas.openxmlformats.org/spreadsheetml/2006/main">
  <authors>
    <author>路广</author>
  </authors>
  <commentList>
    <comment ref="D34" authorId="0">
      <text>
        <r>
          <rPr>
            <b/>
            <sz val="9"/>
            <rFont val="宋体"/>
            <charset val="134"/>
          </rPr>
          <t>路广:</t>
        </r>
        <r>
          <rPr>
            <sz val="9"/>
            <rFont val="宋体"/>
            <charset val="134"/>
          </rPr>
          <t xml:space="preserve">
737差额部分为侯马
</t>
        </r>
      </text>
    </comment>
  </commentList>
</comments>
</file>

<file path=xl/sharedStrings.xml><?xml version="1.0" encoding="utf-8"?>
<sst xmlns="http://schemas.openxmlformats.org/spreadsheetml/2006/main" count="156">
  <si>
    <t>2019年1月至2019年12月政府债券还本付息计划表</t>
  </si>
  <si>
    <t>单位：元</t>
  </si>
  <si>
    <t>地区</t>
  </si>
  <si>
    <t>债券名称</t>
  </si>
  <si>
    <t>发行日期</t>
  </si>
  <si>
    <t>期限（年）</t>
  </si>
  <si>
    <t>转贷本金（万元）</t>
  </si>
  <si>
    <t>利率%</t>
  </si>
  <si>
    <t>应偿还日期</t>
  </si>
  <si>
    <t>应还本金</t>
  </si>
  <si>
    <t>应还利息</t>
  </si>
  <si>
    <t>应还本息合计</t>
  </si>
  <si>
    <t>&lt;总计&gt;</t>
  </si>
  <si>
    <t>尧都区财政局&lt;合计&gt;</t>
  </si>
  <si>
    <t>尧都区</t>
  </si>
  <si>
    <t>财政部代发14年5年期</t>
  </si>
  <si>
    <t>2014-06-22</t>
  </si>
  <si>
    <t>5年</t>
  </si>
  <si>
    <t>15山西债02</t>
  </si>
  <si>
    <t>2015-06-12</t>
  </si>
  <si>
    <t>15山西债03</t>
  </si>
  <si>
    <t>7年</t>
  </si>
  <si>
    <t>15山西债04</t>
  </si>
  <si>
    <t>10年</t>
  </si>
  <si>
    <t>15山西债12</t>
  </si>
  <si>
    <t>2015-11-03</t>
  </si>
  <si>
    <t>15山西债13</t>
  </si>
  <si>
    <t>15山西债14</t>
  </si>
  <si>
    <t>15山西债15</t>
  </si>
  <si>
    <t>专项</t>
  </si>
  <si>
    <t>15山西债16</t>
  </si>
  <si>
    <t>16山西债01</t>
  </si>
  <si>
    <t>2016-04-19</t>
  </si>
  <si>
    <t>3年</t>
  </si>
  <si>
    <t>16山西债02</t>
  </si>
  <si>
    <t>16山西债03</t>
  </si>
  <si>
    <t>16山西债04</t>
  </si>
  <si>
    <t>16山西债05</t>
  </si>
  <si>
    <t>2016-06-24</t>
  </si>
  <si>
    <t>16山西债06</t>
  </si>
  <si>
    <t>16山西债07</t>
  </si>
  <si>
    <t>16山西债08</t>
  </si>
  <si>
    <t>16山西债12</t>
  </si>
  <si>
    <t>2016-08-11</t>
  </si>
  <si>
    <t>16山西债15</t>
  </si>
  <si>
    <t>16山西债16</t>
  </si>
  <si>
    <t>16山西债17</t>
  </si>
  <si>
    <t>2016-11-08</t>
  </si>
  <si>
    <t>16山西债18</t>
  </si>
  <si>
    <t>16山西债20</t>
  </si>
  <si>
    <t>17山西债01</t>
  </si>
  <si>
    <t>17山西债02</t>
  </si>
  <si>
    <t>17山西债03</t>
  </si>
  <si>
    <t>17山西债08</t>
  </si>
  <si>
    <t>17山西债10</t>
  </si>
  <si>
    <t>17山西债11</t>
  </si>
  <si>
    <t>17山西债19</t>
  </si>
  <si>
    <t>18山西04</t>
  </si>
  <si>
    <t>2018-07-09</t>
  </si>
  <si>
    <t>置换一般债</t>
  </si>
  <si>
    <t>18山西06</t>
  </si>
  <si>
    <r>
      <rPr>
        <sz val="10"/>
        <color indexed="8"/>
        <rFont val="宋体"/>
        <charset val="134"/>
      </rPr>
      <t>10</t>
    </r>
    <r>
      <rPr>
        <sz val="12"/>
        <rFont val="宋体"/>
        <charset val="134"/>
      </rPr>
      <t>年</t>
    </r>
  </si>
  <si>
    <t>18山西债03</t>
  </si>
  <si>
    <t>2018-04-09</t>
  </si>
  <si>
    <t>18山西债18</t>
  </si>
  <si>
    <t>2018-10-08</t>
  </si>
  <si>
    <t>新增一般债</t>
  </si>
  <si>
    <t>18山西债19</t>
  </si>
  <si>
    <t>新增专项债</t>
  </si>
  <si>
    <t>18山西债21</t>
  </si>
  <si>
    <t>2018-10-31</t>
  </si>
  <si>
    <t>18山西债23</t>
  </si>
  <si>
    <t>2018-11-01</t>
  </si>
  <si>
    <t>侯马市财政局&lt;合计&gt;</t>
  </si>
  <si>
    <t>侯马市</t>
  </si>
  <si>
    <t>15山西债06</t>
  </si>
  <si>
    <t>2015-08-27</t>
  </si>
  <si>
    <t>15山西债07</t>
  </si>
  <si>
    <t>15山西债08</t>
  </si>
  <si>
    <t>15山西债18</t>
  </si>
  <si>
    <t>2015-12-15</t>
  </si>
  <si>
    <t>17山西债06</t>
  </si>
  <si>
    <t>17山西债07</t>
  </si>
  <si>
    <r>
      <rPr>
        <sz val="12"/>
        <rFont val="宋体"/>
        <charset val="134"/>
      </rPr>
      <t>临财预【2</t>
    </r>
    <r>
      <rPr>
        <sz val="12"/>
        <rFont val="宋体"/>
        <charset val="134"/>
      </rPr>
      <t>018】147号调减250万</t>
    </r>
  </si>
  <si>
    <t>曲沃县财政局&lt;合计&gt;</t>
  </si>
  <si>
    <t>曲沃县</t>
  </si>
  <si>
    <t>18山西05</t>
  </si>
  <si>
    <t>18山西07</t>
  </si>
  <si>
    <t>置换专项债</t>
  </si>
  <si>
    <r>
      <rPr>
        <sz val="10"/>
        <color indexed="8"/>
        <rFont val="宋体"/>
        <charset val="134"/>
      </rPr>
      <t>1</t>
    </r>
    <r>
      <rPr>
        <sz val="10"/>
        <color indexed="8"/>
        <rFont val="宋体"/>
        <charset val="134"/>
      </rPr>
      <t>0年</t>
    </r>
  </si>
  <si>
    <t>翼城县财政局&lt;合计&gt;</t>
  </si>
  <si>
    <t>翼城县</t>
  </si>
  <si>
    <r>
      <rPr>
        <sz val="12"/>
        <rFont val="宋体"/>
        <charset val="134"/>
      </rPr>
      <t>【2018】147号调增本金</t>
    </r>
    <r>
      <rPr>
        <sz val="12"/>
        <rFont val="宋体"/>
        <charset val="134"/>
      </rPr>
      <t>323</t>
    </r>
    <r>
      <rPr>
        <sz val="12"/>
        <rFont val="宋体"/>
        <charset val="134"/>
      </rPr>
      <t>万元</t>
    </r>
  </si>
  <si>
    <r>
      <rPr>
        <sz val="10"/>
        <color indexed="8"/>
        <rFont val="宋体"/>
        <charset val="134"/>
      </rPr>
      <t>1</t>
    </r>
    <r>
      <rPr>
        <sz val="12"/>
        <rFont val="宋体"/>
        <charset val="134"/>
      </rPr>
      <t>0年</t>
    </r>
  </si>
  <si>
    <t>襄汾县财政局&lt;合计&gt;</t>
  </si>
  <si>
    <t>襄汾县</t>
  </si>
  <si>
    <r>
      <rPr>
        <sz val="12"/>
        <rFont val="宋体"/>
        <charset val="134"/>
      </rPr>
      <t>临财预【2</t>
    </r>
    <r>
      <rPr>
        <sz val="12"/>
        <rFont val="宋体"/>
        <charset val="134"/>
      </rPr>
      <t>018】147调减286万</t>
    </r>
  </si>
  <si>
    <t>18山西债01</t>
  </si>
  <si>
    <t>临财预【2018】147调减557万</t>
  </si>
  <si>
    <t>洪洞县财政局&lt;合计&gt;</t>
  </si>
  <si>
    <t>洪洞县</t>
  </si>
  <si>
    <t>临财预【2018】147号调增150万</t>
  </si>
  <si>
    <t>霍州市财政局&lt;合计&gt;</t>
  </si>
  <si>
    <t>霍州市</t>
  </si>
  <si>
    <t>根据临财预【2018】66号和【2018】147号调减本金1262万元和353万元，当年还息按照调整前金额</t>
  </si>
  <si>
    <t>根据临财预【2018】66号从侯马调减至霍州</t>
  </si>
  <si>
    <t>古县财政局&lt;合计&gt;</t>
  </si>
  <si>
    <t>古县</t>
  </si>
  <si>
    <t>安泽县财政局&lt;合计&gt;</t>
  </si>
  <si>
    <t>安泽县</t>
  </si>
  <si>
    <t>浮山县财政局&lt;合计&gt;</t>
  </si>
  <si>
    <t>浮山县</t>
  </si>
  <si>
    <r>
      <rPr>
        <sz val="12"/>
        <rFont val="宋体"/>
        <charset val="134"/>
      </rPr>
      <t>临财预【2</t>
    </r>
    <r>
      <rPr>
        <sz val="12"/>
        <rFont val="宋体"/>
        <charset val="134"/>
      </rPr>
      <t>018】147号调整30万</t>
    </r>
  </si>
  <si>
    <t>吉县财政局&lt;合计&gt;</t>
  </si>
  <si>
    <t>吉县</t>
  </si>
  <si>
    <t>临财预【2018】147号调减2000万</t>
  </si>
  <si>
    <t>乡宁县财政局&lt;合计&gt;</t>
  </si>
  <si>
    <t>乡宁县</t>
  </si>
  <si>
    <t>临财预【2018】147号调减3794</t>
  </si>
  <si>
    <t>蒲县财政局&lt;合计&gt;</t>
  </si>
  <si>
    <t>蒲县</t>
  </si>
  <si>
    <t>临财预【2018】147号调减2184万</t>
  </si>
  <si>
    <t>大宁县财政局&lt;合计&gt;</t>
  </si>
  <si>
    <t>大宁县</t>
  </si>
  <si>
    <t>永和县财政局&lt;合计&gt;</t>
  </si>
  <si>
    <t>永和县</t>
  </si>
  <si>
    <t>临财预【2018】147号调增100万</t>
  </si>
  <si>
    <t>临财预【2018】147调减100万</t>
  </si>
  <si>
    <t>隰县财政局&lt;合计&gt;</t>
  </si>
  <si>
    <t>隰县</t>
  </si>
  <si>
    <t>临财预【2018】147号调增2000万</t>
  </si>
  <si>
    <t>汾西县财政局&lt;合计&gt;</t>
  </si>
  <si>
    <t>汾西县</t>
  </si>
  <si>
    <t>临财预【2018】147号调增535万</t>
  </si>
  <si>
    <t>临财预【2018】147号调增1794万</t>
  </si>
  <si>
    <t>临汾开发区财政局&lt;合计&gt;</t>
  </si>
  <si>
    <t>临汾开发区</t>
  </si>
  <si>
    <t>侯马开发区财政局&lt;合计&gt;</t>
  </si>
  <si>
    <t>侯马开发区</t>
  </si>
  <si>
    <t>临财预【2018】147增2470万</t>
  </si>
  <si>
    <t>根据临财预【2018】147号从襄汾侯马调至侯开</t>
  </si>
  <si>
    <t>临财预【2018】147调增100万</t>
  </si>
  <si>
    <t>临汾市本级&lt;合计&gt;</t>
  </si>
  <si>
    <t>临汾市本级</t>
  </si>
  <si>
    <t>17山西债16</t>
  </si>
  <si>
    <t>提前归还省厅2953万元</t>
  </si>
  <si>
    <t>2019年各县计提利息表</t>
  </si>
  <si>
    <t>县别</t>
  </si>
  <si>
    <t>应还本金（万元）</t>
  </si>
  <si>
    <t>计提利息（元）</t>
  </si>
  <si>
    <t>利率</t>
  </si>
  <si>
    <t>天数</t>
  </si>
  <si>
    <t>本金合计</t>
  </si>
  <si>
    <t>合计</t>
  </si>
  <si>
    <t>2019年10月政府一般债券还本付息明细表</t>
  </si>
  <si>
    <t>2019年10月政府专项债券还本付息明细表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</si>
</sst>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_ "/>
    <numFmt numFmtId="177" formatCode="#,##0.00_ ;\-#,##0.00;;"/>
    <numFmt numFmtId="178" formatCode="#,##0_ "/>
    <numFmt numFmtId="179" formatCode="#,##0.00_ "/>
    <numFmt numFmtId="180" formatCode="0.00_);[Red]\(0.00\)"/>
    <numFmt numFmtId="181" formatCode="0.00_ "/>
  </numFmts>
  <fonts count="30">
    <font>
      <sz val="12"/>
      <name val="宋体"/>
      <charset val="134"/>
    </font>
    <font>
      <b/>
      <sz val="24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宋体"/>
      <charset val="134"/>
    </font>
    <font>
      <sz val="20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2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5" borderId="8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left"/>
    </xf>
    <xf numFmtId="43" fontId="0" fillId="2" borderId="0" xfId="0" applyNumberFormat="1" applyFont="1" applyFill="1"/>
    <xf numFmtId="10" fontId="0" fillId="2" borderId="0" xfId="0" applyNumberFormat="1" applyFont="1" applyFill="1" applyAlignment="1">
      <alignment horizont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right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43" fontId="3" fillId="2" borderId="1" xfId="0" applyNumberFormat="1" applyFont="1" applyFill="1" applyBorder="1" applyAlignment="1" applyProtection="1">
      <alignment horizontal="center" vertical="center"/>
    </xf>
    <xf numFmtId="1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 applyProtection="1">
      <alignment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43" fontId="3" fillId="2" borderId="1" xfId="0" applyNumberFormat="1" applyFont="1" applyFill="1" applyBorder="1" applyAlignment="1" applyProtection="1">
      <alignment horizontal="right" vertical="center"/>
    </xf>
    <xf numFmtId="177" fontId="3" fillId="2" borderId="1" xfId="0" applyNumberFormat="1" applyFont="1" applyFill="1" applyBorder="1" applyAlignment="1" applyProtection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 applyProtection="1">
      <alignment vertical="center"/>
    </xf>
    <xf numFmtId="14" fontId="2" fillId="2" borderId="1" xfId="0" applyNumberFormat="1" applyFont="1" applyFill="1" applyBorder="1" applyAlignment="1" applyProtection="1">
      <alignment horizontal="left" vertical="center"/>
    </xf>
    <xf numFmtId="0" fontId="2" fillId="2" borderId="1" xfId="0" applyNumberFormat="1" applyFont="1" applyFill="1" applyBorder="1" applyAlignment="1" applyProtection="1">
      <alignment horizontal="left" vertical="center"/>
    </xf>
    <xf numFmtId="43" fontId="2" fillId="2" borderId="1" xfId="0" applyNumberFormat="1" applyFont="1" applyFill="1" applyBorder="1" applyAlignment="1" applyProtection="1">
      <alignment horizontal="right" vertical="center"/>
    </xf>
    <xf numFmtId="10" fontId="2" fillId="2" borderId="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horizontal="right" vertical="center"/>
    </xf>
    <xf numFmtId="178" fontId="2" fillId="2" borderId="1" xfId="0" applyNumberFormat="1" applyFont="1" applyFill="1" applyBorder="1" applyAlignment="1" applyProtection="1">
      <alignment horizontal="right" vertical="center"/>
    </xf>
    <xf numFmtId="179" fontId="2" fillId="2" borderId="1" xfId="0" applyNumberFormat="1" applyFont="1" applyFill="1" applyBorder="1" applyAlignment="1" applyProtection="1">
      <alignment horizontal="right" vertical="center"/>
    </xf>
    <xf numFmtId="0" fontId="7" fillId="2" borderId="0" xfId="0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77" fontId="2" fillId="2" borderId="1" xfId="0" applyNumberFormat="1" applyFont="1" applyFill="1" applyBorder="1" applyAlignment="1" applyProtection="1">
      <alignment horizontal="right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left"/>
    </xf>
    <xf numFmtId="43" fontId="0" fillId="2" borderId="2" xfId="0" applyNumberFormat="1" applyFont="1" applyFill="1" applyBorder="1"/>
    <xf numFmtId="10" fontId="0" fillId="2" borderId="2" xfId="0" applyNumberFormat="1" applyFont="1" applyFill="1" applyBorder="1" applyAlignment="1">
      <alignment horizontal="center"/>
    </xf>
    <xf numFmtId="180" fontId="2" fillId="2" borderId="1" xfId="0" applyNumberFormat="1" applyFont="1" applyFill="1" applyBorder="1" applyAlignment="1" applyProtection="1">
      <alignment horizontal="right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43" fontId="0" fillId="2" borderId="1" xfId="0" applyNumberFormat="1" applyFont="1" applyFill="1" applyBorder="1"/>
    <xf numFmtId="10" fontId="0" fillId="2" borderId="1" xfId="0" applyNumberFormat="1" applyFont="1" applyFill="1" applyBorder="1" applyAlignment="1">
      <alignment horizontal="center"/>
    </xf>
    <xf numFmtId="0" fontId="0" fillId="3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6" fillId="0" borderId="0" xfId="0" applyFont="1"/>
    <xf numFmtId="0" fontId="0" fillId="0" borderId="0" xfId="0" applyFont="1" applyAlignment="1">
      <alignment horizontal="center" vertical="center" wrapText="1"/>
    </xf>
    <xf numFmtId="1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/>
    <xf numFmtId="0" fontId="0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0" fillId="2" borderId="0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181" fontId="2" fillId="2" borderId="1" xfId="0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right" vertical="center"/>
    </xf>
    <xf numFmtId="181" fontId="2" fillId="2" borderId="1" xfId="0" applyNumberFormat="1" applyFont="1" applyFill="1" applyBorder="1" applyAlignment="1" applyProtection="1">
      <alignment horizontal="left" vertical="center"/>
    </xf>
    <xf numFmtId="0" fontId="0" fillId="2" borderId="3" xfId="0" applyFont="1" applyFill="1" applyBorder="1" applyAlignment="1"/>
    <xf numFmtId="0" fontId="0" fillId="2" borderId="0" xfId="0" applyFill="1"/>
    <xf numFmtId="177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horizontal="left" vertical="center"/>
    </xf>
    <xf numFmtId="43" fontId="2" fillId="2" borderId="4" xfId="0" applyNumberFormat="1" applyFont="1" applyFill="1" applyBorder="1" applyAlignment="1" applyProtection="1">
      <alignment horizontal="right" vertical="center"/>
    </xf>
    <xf numFmtId="10" fontId="2" fillId="2" borderId="4" xfId="0" applyNumberFormat="1" applyFont="1" applyFill="1" applyBorder="1" applyAlignment="1" applyProtection="1">
      <alignment horizontal="center" vertical="center"/>
    </xf>
    <xf numFmtId="14" fontId="2" fillId="2" borderId="4" xfId="0" applyNumberFormat="1" applyFont="1" applyFill="1" applyBorder="1" applyAlignment="1" applyProtection="1">
      <alignment horizontal="left" vertical="center"/>
    </xf>
    <xf numFmtId="43" fontId="2" fillId="2" borderId="0" xfId="0" applyNumberFormat="1" applyFont="1" applyFill="1" applyBorder="1" applyAlignment="1" applyProtection="1">
      <alignment horizontal="right" vertical="center"/>
    </xf>
    <xf numFmtId="176" fontId="0" fillId="2" borderId="0" xfId="0" applyNumberFormat="1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0"/>
        <color indexed="17"/>
      </font>
      <fill>
        <patternFill patternType="solid">
          <bgColor indexed="42"/>
        </patternFill>
      </fill>
    </dxf>
    <dxf>
      <font>
        <b val="0"/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711"/>
  <sheetViews>
    <sheetView workbookViewId="0">
      <selection activeCell="A1" sqref="$A1:$XFD1048576"/>
    </sheetView>
  </sheetViews>
  <sheetFormatPr defaultColWidth="9" defaultRowHeight="14.25"/>
  <cols>
    <col min="1" max="1" width="18.625" style="1" customWidth="1"/>
    <col min="2" max="2" width="19.125" style="1" customWidth="1"/>
    <col min="3" max="3" width="12" style="2" customWidth="1"/>
    <col min="4" max="4" width="12.375" style="1" customWidth="1"/>
    <col min="5" max="5" width="15.25" style="3" customWidth="1"/>
    <col min="6" max="6" width="9.625" style="4" customWidth="1"/>
    <col min="7" max="7" width="16.5" style="1" customWidth="1"/>
    <col min="8" max="8" width="21.5" style="3" customWidth="1"/>
    <col min="9" max="10" width="15" style="1" customWidth="1"/>
    <col min="11" max="11" width="11.375" style="1" customWidth="1"/>
    <col min="12" max="252" width="9" style="1"/>
    <col min="253" max="253" width="18.625" style="1" customWidth="1"/>
    <col min="254" max="254" width="19.125" style="1" customWidth="1"/>
    <col min="255" max="255" width="12" style="1" customWidth="1"/>
    <col min="256" max="256" width="12.375" style="1" customWidth="1"/>
    <col min="257" max="257" width="15.25" style="1" customWidth="1"/>
    <col min="258" max="258" width="9.625" style="1" customWidth="1"/>
    <col min="259" max="259" width="20.5" style="1" customWidth="1"/>
    <col min="260" max="260" width="12.5" style="1" customWidth="1"/>
    <col min="261" max="262" width="15" style="1" customWidth="1"/>
    <col min="263" max="263" width="11.375" style="1" customWidth="1"/>
    <col min="264" max="264" width="9" style="1"/>
    <col min="265" max="265" width="13.25" style="1" customWidth="1"/>
    <col min="266" max="508" width="9" style="1"/>
    <col min="509" max="509" width="18.625" style="1" customWidth="1"/>
    <col min="510" max="510" width="19.125" style="1" customWidth="1"/>
    <col min="511" max="511" width="12" style="1" customWidth="1"/>
    <col min="512" max="512" width="12.375" style="1" customWidth="1"/>
    <col min="513" max="513" width="15.25" style="1" customWidth="1"/>
    <col min="514" max="514" width="9.625" style="1" customWidth="1"/>
    <col min="515" max="515" width="20.5" style="1" customWidth="1"/>
    <col min="516" max="516" width="12.5" style="1" customWidth="1"/>
    <col min="517" max="518" width="15" style="1" customWidth="1"/>
    <col min="519" max="519" width="11.375" style="1" customWidth="1"/>
    <col min="520" max="520" width="9" style="1"/>
    <col min="521" max="521" width="13.25" style="1" customWidth="1"/>
    <col min="522" max="764" width="9" style="1"/>
    <col min="765" max="765" width="18.625" style="1" customWidth="1"/>
    <col min="766" max="766" width="19.125" style="1" customWidth="1"/>
    <col min="767" max="767" width="12" style="1" customWidth="1"/>
    <col min="768" max="768" width="12.375" style="1" customWidth="1"/>
    <col min="769" max="769" width="15.25" style="1" customWidth="1"/>
    <col min="770" max="770" width="9.625" style="1" customWidth="1"/>
    <col min="771" max="771" width="20.5" style="1" customWidth="1"/>
    <col min="772" max="772" width="12.5" style="1" customWidth="1"/>
    <col min="773" max="774" width="15" style="1" customWidth="1"/>
    <col min="775" max="775" width="11.375" style="1" customWidth="1"/>
    <col min="776" max="776" width="9" style="1"/>
    <col min="777" max="777" width="13.25" style="1" customWidth="1"/>
    <col min="778" max="1020" width="9" style="1"/>
    <col min="1021" max="1021" width="18.625" style="1" customWidth="1"/>
    <col min="1022" max="1022" width="19.125" style="1" customWidth="1"/>
    <col min="1023" max="1023" width="12" style="1" customWidth="1"/>
    <col min="1024" max="1024" width="12.375" style="1" customWidth="1"/>
    <col min="1025" max="1025" width="15.25" style="1" customWidth="1"/>
    <col min="1026" max="1026" width="9.625" style="1" customWidth="1"/>
    <col min="1027" max="1027" width="20.5" style="1" customWidth="1"/>
    <col min="1028" max="1028" width="12.5" style="1" customWidth="1"/>
    <col min="1029" max="1030" width="15" style="1" customWidth="1"/>
    <col min="1031" max="1031" width="11.375" style="1" customWidth="1"/>
    <col min="1032" max="1032" width="9" style="1"/>
    <col min="1033" max="1033" width="13.25" style="1" customWidth="1"/>
    <col min="1034" max="1276" width="9" style="1"/>
    <col min="1277" max="1277" width="18.625" style="1" customWidth="1"/>
    <col min="1278" max="1278" width="19.125" style="1" customWidth="1"/>
    <col min="1279" max="1279" width="12" style="1" customWidth="1"/>
    <col min="1280" max="1280" width="12.375" style="1" customWidth="1"/>
    <col min="1281" max="1281" width="15.25" style="1" customWidth="1"/>
    <col min="1282" max="1282" width="9.625" style="1" customWidth="1"/>
    <col min="1283" max="1283" width="20.5" style="1" customWidth="1"/>
    <col min="1284" max="1284" width="12.5" style="1" customWidth="1"/>
    <col min="1285" max="1286" width="15" style="1" customWidth="1"/>
    <col min="1287" max="1287" width="11.375" style="1" customWidth="1"/>
    <col min="1288" max="1288" width="9" style="1"/>
    <col min="1289" max="1289" width="13.25" style="1" customWidth="1"/>
    <col min="1290" max="1532" width="9" style="1"/>
    <col min="1533" max="1533" width="18.625" style="1" customWidth="1"/>
    <col min="1534" max="1534" width="19.125" style="1" customWidth="1"/>
    <col min="1535" max="1535" width="12" style="1" customWidth="1"/>
    <col min="1536" max="1536" width="12.375" style="1" customWidth="1"/>
    <col min="1537" max="1537" width="15.25" style="1" customWidth="1"/>
    <col min="1538" max="1538" width="9.625" style="1" customWidth="1"/>
    <col min="1539" max="1539" width="20.5" style="1" customWidth="1"/>
    <col min="1540" max="1540" width="12.5" style="1" customWidth="1"/>
    <col min="1541" max="1542" width="15" style="1" customWidth="1"/>
    <col min="1543" max="1543" width="11.375" style="1" customWidth="1"/>
    <col min="1544" max="1544" width="9" style="1"/>
    <col min="1545" max="1545" width="13.25" style="1" customWidth="1"/>
    <col min="1546" max="1788" width="9" style="1"/>
    <col min="1789" max="1789" width="18.625" style="1" customWidth="1"/>
    <col min="1790" max="1790" width="19.125" style="1" customWidth="1"/>
    <col min="1791" max="1791" width="12" style="1" customWidth="1"/>
    <col min="1792" max="1792" width="12.375" style="1" customWidth="1"/>
    <col min="1793" max="1793" width="15.25" style="1" customWidth="1"/>
    <col min="1794" max="1794" width="9.625" style="1" customWidth="1"/>
    <col min="1795" max="1795" width="20.5" style="1" customWidth="1"/>
    <col min="1796" max="1796" width="12.5" style="1" customWidth="1"/>
    <col min="1797" max="1798" width="15" style="1" customWidth="1"/>
    <col min="1799" max="1799" width="11.375" style="1" customWidth="1"/>
    <col min="1800" max="1800" width="9" style="1"/>
    <col min="1801" max="1801" width="13.25" style="1" customWidth="1"/>
    <col min="1802" max="2044" width="9" style="1"/>
    <col min="2045" max="2045" width="18.625" style="1" customWidth="1"/>
    <col min="2046" max="2046" width="19.125" style="1" customWidth="1"/>
    <col min="2047" max="2047" width="12" style="1" customWidth="1"/>
    <col min="2048" max="2048" width="12.375" style="1" customWidth="1"/>
    <col min="2049" max="2049" width="15.25" style="1" customWidth="1"/>
    <col min="2050" max="2050" width="9.625" style="1" customWidth="1"/>
    <col min="2051" max="2051" width="20.5" style="1" customWidth="1"/>
    <col min="2052" max="2052" width="12.5" style="1" customWidth="1"/>
    <col min="2053" max="2054" width="15" style="1" customWidth="1"/>
    <col min="2055" max="2055" width="11.375" style="1" customWidth="1"/>
    <col min="2056" max="2056" width="9" style="1"/>
    <col min="2057" max="2057" width="13.25" style="1" customWidth="1"/>
    <col min="2058" max="2300" width="9" style="1"/>
    <col min="2301" max="2301" width="18.625" style="1" customWidth="1"/>
    <col min="2302" max="2302" width="19.125" style="1" customWidth="1"/>
    <col min="2303" max="2303" width="12" style="1" customWidth="1"/>
    <col min="2304" max="2304" width="12.375" style="1" customWidth="1"/>
    <col min="2305" max="2305" width="15.25" style="1" customWidth="1"/>
    <col min="2306" max="2306" width="9.625" style="1" customWidth="1"/>
    <col min="2307" max="2307" width="20.5" style="1" customWidth="1"/>
    <col min="2308" max="2308" width="12.5" style="1" customWidth="1"/>
    <col min="2309" max="2310" width="15" style="1" customWidth="1"/>
    <col min="2311" max="2311" width="11.375" style="1" customWidth="1"/>
    <col min="2312" max="2312" width="9" style="1"/>
    <col min="2313" max="2313" width="13.25" style="1" customWidth="1"/>
    <col min="2314" max="2556" width="9" style="1"/>
    <col min="2557" max="2557" width="18.625" style="1" customWidth="1"/>
    <col min="2558" max="2558" width="19.125" style="1" customWidth="1"/>
    <col min="2559" max="2559" width="12" style="1" customWidth="1"/>
    <col min="2560" max="2560" width="12.375" style="1" customWidth="1"/>
    <col min="2561" max="2561" width="15.25" style="1" customWidth="1"/>
    <col min="2562" max="2562" width="9.625" style="1" customWidth="1"/>
    <col min="2563" max="2563" width="20.5" style="1" customWidth="1"/>
    <col min="2564" max="2564" width="12.5" style="1" customWidth="1"/>
    <col min="2565" max="2566" width="15" style="1" customWidth="1"/>
    <col min="2567" max="2567" width="11.375" style="1" customWidth="1"/>
    <col min="2568" max="2568" width="9" style="1"/>
    <col min="2569" max="2569" width="13.25" style="1" customWidth="1"/>
    <col min="2570" max="2812" width="9" style="1"/>
    <col min="2813" max="2813" width="18.625" style="1" customWidth="1"/>
    <col min="2814" max="2814" width="19.125" style="1" customWidth="1"/>
    <col min="2815" max="2815" width="12" style="1" customWidth="1"/>
    <col min="2816" max="2816" width="12.375" style="1" customWidth="1"/>
    <col min="2817" max="2817" width="15.25" style="1" customWidth="1"/>
    <col min="2818" max="2818" width="9.625" style="1" customWidth="1"/>
    <col min="2819" max="2819" width="20.5" style="1" customWidth="1"/>
    <col min="2820" max="2820" width="12.5" style="1" customWidth="1"/>
    <col min="2821" max="2822" width="15" style="1" customWidth="1"/>
    <col min="2823" max="2823" width="11.375" style="1" customWidth="1"/>
    <col min="2824" max="2824" width="9" style="1"/>
    <col min="2825" max="2825" width="13.25" style="1" customWidth="1"/>
    <col min="2826" max="3068" width="9" style="1"/>
    <col min="3069" max="3069" width="18.625" style="1" customWidth="1"/>
    <col min="3070" max="3070" width="19.125" style="1" customWidth="1"/>
    <col min="3071" max="3071" width="12" style="1" customWidth="1"/>
    <col min="3072" max="3072" width="12.375" style="1" customWidth="1"/>
    <col min="3073" max="3073" width="15.25" style="1" customWidth="1"/>
    <col min="3074" max="3074" width="9.625" style="1" customWidth="1"/>
    <col min="3075" max="3075" width="20.5" style="1" customWidth="1"/>
    <col min="3076" max="3076" width="12.5" style="1" customWidth="1"/>
    <col min="3077" max="3078" width="15" style="1" customWidth="1"/>
    <col min="3079" max="3079" width="11.375" style="1" customWidth="1"/>
    <col min="3080" max="3080" width="9" style="1"/>
    <col min="3081" max="3081" width="13.25" style="1" customWidth="1"/>
    <col min="3082" max="3324" width="9" style="1"/>
    <col min="3325" max="3325" width="18.625" style="1" customWidth="1"/>
    <col min="3326" max="3326" width="19.125" style="1" customWidth="1"/>
    <col min="3327" max="3327" width="12" style="1" customWidth="1"/>
    <col min="3328" max="3328" width="12.375" style="1" customWidth="1"/>
    <col min="3329" max="3329" width="15.25" style="1" customWidth="1"/>
    <col min="3330" max="3330" width="9.625" style="1" customWidth="1"/>
    <col min="3331" max="3331" width="20.5" style="1" customWidth="1"/>
    <col min="3332" max="3332" width="12.5" style="1" customWidth="1"/>
    <col min="3333" max="3334" width="15" style="1" customWidth="1"/>
    <col min="3335" max="3335" width="11.375" style="1" customWidth="1"/>
    <col min="3336" max="3336" width="9" style="1"/>
    <col min="3337" max="3337" width="13.25" style="1" customWidth="1"/>
    <col min="3338" max="3580" width="9" style="1"/>
    <col min="3581" max="3581" width="18.625" style="1" customWidth="1"/>
    <col min="3582" max="3582" width="19.125" style="1" customWidth="1"/>
    <col min="3583" max="3583" width="12" style="1" customWidth="1"/>
    <col min="3584" max="3584" width="12.375" style="1" customWidth="1"/>
    <col min="3585" max="3585" width="15.25" style="1" customWidth="1"/>
    <col min="3586" max="3586" width="9.625" style="1" customWidth="1"/>
    <col min="3587" max="3587" width="20.5" style="1" customWidth="1"/>
    <col min="3588" max="3588" width="12.5" style="1" customWidth="1"/>
    <col min="3589" max="3590" width="15" style="1" customWidth="1"/>
    <col min="3591" max="3591" width="11.375" style="1" customWidth="1"/>
    <col min="3592" max="3592" width="9" style="1"/>
    <col min="3593" max="3593" width="13.25" style="1" customWidth="1"/>
    <col min="3594" max="3836" width="9" style="1"/>
    <col min="3837" max="3837" width="18.625" style="1" customWidth="1"/>
    <col min="3838" max="3838" width="19.125" style="1" customWidth="1"/>
    <col min="3839" max="3839" width="12" style="1" customWidth="1"/>
    <col min="3840" max="3840" width="12.375" style="1" customWidth="1"/>
    <col min="3841" max="3841" width="15.25" style="1" customWidth="1"/>
    <col min="3842" max="3842" width="9.625" style="1" customWidth="1"/>
    <col min="3843" max="3843" width="20.5" style="1" customWidth="1"/>
    <col min="3844" max="3844" width="12.5" style="1" customWidth="1"/>
    <col min="3845" max="3846" width="15" style="1" customWidth="1"/>
    <col min="3847" max="3847" width="11.375" style="1" customWidth="1"/>
    <col min="3848" max="3848" width="9" style="1"/>
    <col min="3849" max="3849" width="13.25" style="1" customWidth="1"/>
    <col min="3850" max="4092" width="9" style="1"/>
    <col min="4093" max="4093" width="18.625" style="1" customWidth="1"/>
    <col min="4094" max="4094" width="19.125" style="1" customWidth="1"/>
    <col min="4095" max="4095" width="12" style="1" customWidth="1"/>
    <col min="4096" max="4096" width="12.375" style="1" customWidth="1"/>
    <col min="4097" max="4097" width="15.25" style="1" customWidth="1"/>
    <col min="4098" max="4098" width="9.625" style="1" customWidth="1"/>
    <col min="4099" max="4099" width="20.5" style="1" customWidth="1"/>
    <col min="4100" max="4100" width="12.5" style="1" customWidth="1"/>
    <col min="4101" max="4102" width="15" style="1" customWidth="1"/>
    <col min="4103" max="4103" width="11.375" style="1" customWidth="1"/>
    <col min="4104" max="4104" width="9" style="1"/>
    <col min="4105" max="4105" width="13.25" style="1" customWidth="1"/>
    <col min="4106" max="4348" width="9" style="1"/>
    <col min="4349" max="4349" width="18.625" style="1" customWidth="1"/>
    <col min="4350" max="4350" width="19.125" style="1" customWidth="1"/>
    <col min="4351" max="4351" width="12" style="1" customWidth="1"/>
    <col min="4352" max="4352" width="12.375" style="1" customWidth="1"/>
    <col min="4353" max="4353" width="15.25" style="1" customWidth="1"/>
    <col min="4354" max="4354" width="9.625" style="1" customWidth="1"/>
    <col min="4355" max="4355" width="20.5" style="1" customWidth="1"/>
    <col min="4356" max="4356" width="12.5" style="1" customWidth="1"/>
    <col min="4357" max="4358" width="15" style="1" customWidth="1"/>
    <col min="4359" max="4359" width="11.375" style="1" customWidth="1"/>
    <col min="4360" max="4360" width="9" style="1"/>
    <col min="4361" max="4361" width="13.25" style="1" customWidth="1"/>
    <col min="4362" max="4604" width="9" style="1"/>
    <col min="4605" max="4605" width="18.625" style="1" customWidth="1"/>
    <col min="4606" max="4606" width="19.125" style="1" customWidth="1"/>
    <col min="4607" max="4607" width="12" style="1" customWidth="1"/>
    <col min="4608" max="4608" width="12.375" style="1" customWidth="1"/>
    <col min="4609" max="4609" width="15.25" style="1" customWidth="1"/>
    <col min="4610" max="4610" width="9.625" style="1" customWidth="1"/>
    <col min="4611" max="4611" width="20.5" style="1" customWidth="1"/>
    <col min="4612" max="4612" width="12.5" style="1" customWidth="1"/>
    <col min="4613" max="4614" width="15" style="1" customWidth="1"/>
    <col min="4615" max="4615" width="11.375" style="1" customWidth="1"/>
    <col min="4616" max="4616" width="9" style="1"/>
    <col min="4617" max="4617" width="13.25" style="1" customWidth="1"/>
    <col min="4618" max="4860" width="9" style="1"/>
    <col min="4861" max="4861" width="18.625" style="1" customWidth="1"/>
    <col min="4862" max="4862" width="19.125" style="1" customWidth="1"/>
    <col min="4863" max="4863" width="12" style="1" customWidth="1"/>
    <col min="4864" max="4864" width="12.375" style="1" customWidth="1"/>
    <col min="4865" max="4865" width="15.25" style="1" customWidth="1"/>
    <col min="4866" max="4866" width="9.625" style="1" customWidth="1"/>
    <col min="4867" max="4867" width="20.5" style="1" customWidth="1"/>
    <col min="4868" max="4868" width="12.5" style="1" customWidth="1"/>
    <col min="4869" max="4870" width="15" style="1" customWidth="1"/>
    <col min="4871" max="4871" width="11.375" style="1" customWidth="1"/>
    <col min="4872" max="4872" width="9" style="1"/>
    <col min="4873" max="4873" width="13.25" style="1" customWidth="1"/>
    <col min="4874" max="5116" width="9" style="1"/>
    <col min="5117" max="5117" width="18.625" style="1" customWidth="1"/>
    <col min="5118" max="5118" width="19.125" style="1" customWidth="1"/>
    <col min="5119" max="5119" width="12" style="1" customWidth="1"/>
    <col min="5120" max="5120" width="12.375" style="1" customWidth="1"/>
    <col min="5121" max="5121" width="15.25" style="1" customWidth="1"/>
    <col min="5122" max="5122" width="9.625" style="1" customWidth="1"/>
    <col min="5123" max="5123" width="20.5" style="1" customWidth="1"/>
    <col min="5124" max="5124" width="12.5" style="1" customWidth="1"/>
    <col min="5125" max="5126" width="15" style="1" customWidth="1"/>
    <col min="5127" max="5127" width="11.375" style="1" customWidth="1"/>
    <col min="5128" max="5128" width="9" style="1"/>
    <col min="5129" max="5129" width="13.25" style="1" customWidth="1"/>
    <col min="5130" max="5372" width="9" style="1"/>
    <col min="5373" max="5373" width="18.625" style="1" customWidth="1"/>
    <col min="5374" max="5374" width="19.125" style="1" customWidth="1"/>
    <col min="5375" max="5375" width="12" style="1" customWidth="1"/>
    <col min="5376" max="5376" width="12.375" style="1" customWidth="1"/>
    <col min="5377" max="5377" width="15.25" style="1" customWidth="1"/>
    <col min="5378" max="5378" width="9.625" style="1" customWidth="1"/>
    <col min="5379" max="5379" width="20.5" style="1" customWidth="1"/>
    <col min="5380" max="5380" width="12.5" style="1" customWidth="1"/>
    <col min="5381" max="5382" width="15" style="1" customWidth="1"/>
    <col min="5383" max="5383" width="11.375" style="1" customWidth="1"/>
    <col min="5384" max="5384" width="9" style="1"/>
    <col min="5385" max="5385" width="13.25" style="1" customWidth="1"/>
    <col min="5386" max="5628" width="9" style="1"/>
    <col min="5629" max="5629" width="18.625" style="1" customWidth="1"/>
    <col min="5630" max="5630" width="19.125" style="1" customWidth="1"/>
    <col min="5631" max="5631" width="12" style="1" customWidth="1"/>
    <col min="5632" max="5632" width="12.375" style="1" customWidth="1"/>
    <col min="5633" max="5633" width="15.25" style="1" customWidth="1"/>
    <col min="5634" max="5634" width="9.625" style="1" customWidth="1"/>
    <col min="5635" max="5635" width="20.5" style="1" customWidth="1"/>
    <col min="5636" max="5636" width="12.5" style="1" customWidth="1"/>
    <col min="5637" max="5638" width="15" style="1" customWidth="1"/>
    <col min="5639" max="5639" width="11.375" style="1" customWidth="1"/>
    <col min="5640" max="5640" width="9" style="1"/>
    <col min="5641" max="5641" width="13.25" style="1" customWidth="1"/>
    <col min="5642" max="5884" width="9" style="1"/>
    <col min="5885" max="5885" width="18.625" style="1" customWidth="1"/>
    <col min="5886" max="5886" width="19.125" style="1" customWidth="1"/>
    <col min="5887" max="5887" width="12" style="1" customWidth="1"/>
    <col min="5888" max="5888" width="12.375" style="1" customWidth="1"/>
    <col min="5889" max="5889" width="15.25" style="1" customWidth="1"/>
    <col min="5890" max="5890" width="9.625" style="1" customWidth="1"/>
    <col min="5891" max="5891" width="20.5" style="1" customWidth="1"/>
    <col min="5892" max="5892" width="12.5" style="1" customWidth="1"/>
    <col min="5893" max="5894" width="15" style="1" customWidth="1"/>
    <col min="5895" max="5895" width="11.375" style="1" customWidth="1"/>
    <col min="5896" max="5896" width="9" style="1"/>
    <col min="5897" max="5897" width="13.25" style="1" customWidth="1"/>
    <col min="5898" max="6140" width="9" style="1"/>
    <col min="6141" max="6141" width="18.625" style="1" customWidth="1"/>
    <col min="6142" max="6142" width="19.125" style="1" customWidth="1"/>
    <col min="6143" max="6143" width="12" style="1" customWidth="1"/>
    <col min="6144" max="6144" width="12.375" style="1" customWidth="1"/>
    <col min="6145" max="6145" width="15.25" style="1" customWidth="1"/>
    <col min="6146" max="6146" width="9.625" style="1" customWidth="1"/>
    <col min="6147" max="6147" width="20.5" style="1" customWidth="1"/>
    <col min="6148" max="6148" width="12.5" style="1" customWidth="1"/>
    <col min="6149" max="6150" width="15" style="1" customWidth="1"/>
    <col min="6151" max="6151" width="11.375" style="1" customWidth="1"/>
    <col min="6152" max="6152" width="9" style="1"/>
    <col min="6153" max="6153" width="13.25" style="1" customWidth="1"/>
    <col min="6154" max="6396" width="9" style="1"/>
    <col min="6397" max="6397" width="18.625" style="1" customWidth="1"/>
    <col min="6398" max="6398" width="19.125" style="1" customWidth="1"/>
    <col min="6399" max="6399" width="12" style="1" customWidth="1"/>
    <col min="6400" max="6400" width="12.375" style="1" customWidth="1"/>
    <col min="6401" max="6401" width="15.25" style="1" customWidth="1"/>
    <col min="6402" max="6402" width="9.625" style="1" customWidth="1"/>
    <col min="6403" max="6403" width="20.5" style="1" customWidth="1"/>
    <col min="6404" max="6404" width="12.5" style="1" customWidth="1"/>
    <col min="6405" max="6406" width="15" style="1" customWidth="1"/>
    <col min="6407" max="6407" width="11.375" style="1" customWidth="1"/>
    <col min="6408" max="6408" width="9" style="1"/>
    <col min="6409" max="6409" width="13.25" style="1" customWidth="1"/>
    <col min="6410" max="6652" width="9" style="1"/>
    <col min="6653" max="6653" width="18.625" style="1" customWidth="1"/>
    <col min="6654" max="6654" width="19.125" style="1" customWidth="1"/>
    <col min="6655" max="6655" width="12" style="1" customWidth="1"/>
    <col min="6656" max="6656" width="12.375" style="1" customWidth="1"/>
    <col min="6657" max="6657" width="15.25" style="1" customWidth="1"/>
    <col min="6658" max="6658" width="9.625" style="1" customWidth="1"/>
    <col min="6659" max="6659" width="20.5" style="1" customWidth="1"/>
    <col min="6660" max="6660" width="12.5" style="1" customWidth="1"/>
    <col min="6661" max="6662" width="15" style="1" customWidth="1"/>
    <col min="6663" max="6663" width="11.375" style="1" customWidth="1"/>
    <col min="6664" max="6664" width="9" style="1"/>
    <col min="6665" max="6665" width="13.25" style="1" customWidth="1"/>
    <col min="6666" max="6908" width="9" style="1"/>
    <col min="6909" max="6909" width="18.625" style="1" customWidth="1"/>
    <col min="6910" max="6910" width="19.125" style="1" customWidth="1"/>
    <col min="6911" max="6911" width="12" style="1" customWidth="1"/>
    <col min="6912" max="6912" width="12.375" style="1" customWidth="1"/>
    <col min="6913" max="6913" width="15.25" style="1" customWidth="1"/>
    <col min="6914" max="6914" width="9.625" style="1" customWidth="1"/>
    <col min="6915" max="6915" width="20.5" style="1" customWidth="1"/>
    <col min="6916" max="6916" width="12.5" style="1" customWidth="1"/>
    <col min="6917" max="6918" width="15" style="1" customWidth="1"/>
    <col min="6919" max="6919" width="11.375" style="1" customWidth="1"/>
    <col min="6920" max="6920" width="9" style="1"/>
    <col min="6921" max="6921" width="13.25" style="1" customWidth="1"/>
    <col min="6922" max="7164" width="9" style="1"/>
    <col min="7165" max="7165" width="18.625" style="1" customWidth="1"/>
    <col min="7166" max="7166" width="19.125" style="1" customWidth="1"/>
    <col min="7167" max="7167" width="12" style="1" customWidth="1"/>
    <col min="7168" max="7168" width="12.375" style="1" customWidth="1"/>
    <col min="7169" max="7169" width="15.25" style="1" customWidth="1"/>
    <col min="7170" max="7170" width="9.625" style="1" customWidth="1"/>
    <col min="7171" max="7171" width="20.5" style="1" customWidth="1"/>
    <col min="7172" max="7172" width="12.5" style="1" customWidth="1"/>
    <col min="7173" max="7174" width="15" style="1" customWidth="1"/>
    <col min="7175" max="7175" width="11.375" style="1" customWidth="1"/>
    <col min="7176" max="7176" width="9" style="1"/>
    <col min="7177" max="7177" width="13.25" style="1" customWidth="1"/>
    <col min="7178" max="7420" width="9" style="1"/>
    <col min="7421" max="7421" width="18.625" style="1" customWidth="1"/>
    <col min="7422" max="7422" width="19.125" style="1" customWidth="1"/>
    <col min="7423" max="7423" width="12" style="1" customWidth="1"/>
    <col min="7424" max="7424" width="12.375" style="1" customWidth="1"/>
    <col min="7425" max="7425" width="15.25" style="1" customWidth="1"/>
    <col min="7426" max="7426" width="9.625" style="1" customWidth="1"/>
    <col min="7427" max="7427" width="20.5" style="1" customWidth="1"/>
    <col min="7428" max="7428" width="12.5" style="1" customWidth="1"/>
    <col min="7429" max="7430" width="15" style="1" customWidth="1"/>
    <col min="7431" max="7431" width="11.375" style="1" customWidth="1"/>
    <col min="7432" max="7432" width="9" style="1"/>
    <col min="7433" max="7433" width="13.25" style="1" customWidth="1"/>
    <col min="7434" max="7676" width="9" style="1"/>
    <col min="7677" max="7677" width="18.625" style="1" customWidth="1"/>
    <col min="7678" max="7678" width="19.125" style="1" customWidth="1"/>
    <col min="7679" max="7679" width="12" style="1" customWidth="1"/>
    <col min="7680" max="7680" width="12.375" style="1" customWidth="1"/>
    <col min="7681" max="7681" width="15.25" style="1" customWidth="1"/>
    <col min="7682" max="7682" width="9.625" style="1" customWidth="1"/>
    <col min="7683" max="7683" width="20.5" style="1" customWidth="1"/>
    <col min="7684" max="7684" width="12.5" style="1" customWidth="1"/>
    <col min="7685" max="7686" width="15" style="1" customWidth="1"/>
    <col min="7687" max="7687" width="11.375" style="1" customWidth="1"/>
    <col min="7688" max="7688" width="9" style="1"/>
    <col min="7689" max="7689" width="13.25" style="1" customWidth="1"/>
    <col min="7690" max="7932" width="9" style="1"/>
    <col min="7933" max="7933" width="18.625" style="1" customWidth="1"/>
    <col min="7934" max="7934" width="19.125" style="1" customWidth="1"/>
    <col min="7935" max="7935" width="12" style="1" customWidth="1"/>
    <col min="7936" max="7936" width="12.375" style="1" customWidth="1"/>
    <col min="7937" max="7937" width="15.25" style="1" customWidth="1"/>
    <col min="7938" max="7938" width="9.625" style="1" customWidth="1"/>
    <col min="7939" max="7939" width="20.5" style="1" customWidth="1"/>
    <col min="7940" max="7940" width="12.5" style="1" customWidth="1"/>
    <col min="7941" max="7942" width="15" style="1" customWidth="1"/>
    <col min="7943" max="7943" width="11.375" style="1" customWidth="1"/>
    <col min="7944" max="7944" width="9" style="1"/>
    <col min="7945" max="7945" width="13.25" style="1" customWidth="1"/>
    <col min="7946" max="8188" width="9" style="1"/>
    <col min="8189" max="8189" width="18.625" style="1" customWidth="1"/>
    <col min="8190" max="8190" width="19.125" style="1" customWidth="1"/>
    <col min="8191" max="8191" width="12" style="1" customWidth="1"/>
    <col min="8192" max="8192" width="12.375" style="1" customWidth="1"/>
    <col min="8193" max="8193" width="15.25" style="1" customWidth="1"/>
    <col min="8194" max="8194" width="9.625" style="1" customWidth="1"/>
    <col min="8195" max="8195" width="20.5" style="1" customWidth="1"/>
    <col min="8196" max="8196" width="12.5" style="1" customWidth="1"/>
    <col min="8197" max="8198" width="15" style="1" customWidth="1"/>
    <col min="8199" max="8199" width="11.375" style="1" customWidth="1"/>
    <col min="8200" max="8200" width="9" style="1"/>
    <col min="8201" max="8201" width="13.25" style="1" customWidth="1"/>
    <col min="8202" max="8444" width="9" style="1"/>
    <col min="8445" max="8445" width="18.625" style="1" customWidth="1"/>
    <col min="8446" max="8446" width="19.125" style="1" customWidth="1"/>
    <col min="8447" max="8447" width="12" style="1" customWidth="1"/>
    <col min="8448" max="8448" width="12.375" style="1" customWidth="1"/>
    <col min="8449" max="8449" width="15.25" style="1" customWidth="1"/>
    <col min="8450" max="8450" width="9.625" style="1" customWidth="1"/>
    <col min="8451" max="8451" width="20.5" style="1" customWidth="1"/>
    <col min="8452" max="8452" width="12.5" style="1" customWidth="1"/>
    <col min="8453" max="8454" width="15" style="1" customWidth="1"/>
    <col min="8455" max="8455" width="11.375" style="1" customWidth="1"/>
    <col min="8456" max="8456" width="9" style="1"/>
    <col min="8457" max="8457" width="13.25" style="1" customWidth="1"/>
    <col min="8458" max="8700" width="9" style="1"/>
    <col min="8701" max="8701" width="18.625" style="1" customWidth="1"/>
    <col min="8702" max="8702" width="19.125" style="1" customWidth="1"/>
    <col min="8703" max="8703" width="12" style="1" customWidth="1"/>
    <col min="8704" max="8704" width="12.375" style="1" customWidth="1"/>
    <col min="8705" max="8705" width="15.25" style="1" customWidth="1"/>
    <col min="8706" max="8706" width="9.625" style="1" customWidth="1"/>
    <col min="8707" max="8707" width="20.5" style="1" customWidth="1"/>
    <col min="8708" max="8708" width="12.5" style="1" customWidth="1"/>
    <col min="8709" max="8710" width="15" style="1" customWidth="1"/>
    <col min="8711" max="8711" width="11.375" style="1" customWidth="1"/>
    <col min="8712" max="8712" width="9" style="1"/>
    <col min="8713" max="8713" width="13.25" style="1" customWidth="1"/>
    <col min="8714" max="8956" width="9" style="1"/>
    <col min="8957" max="8957" width="18.625" style="1" customWidth="1"/>
    <col min="8958" max="8958" width="19.125" style="1" customWidth="1"/>
    <col min="8959" max="8959" width="12" style="1" customWidth="1"/>
    <col min="8960" max="8960" width="12.375" style="1" customWidth="1"/>
    <col min="8961" max="8961" width="15.25" style="1" customWidth="1"/>
    <col min="8962" max="8962" width="9.625" style="1" customWidth="1"/>
    <col min="8963" max="8963" width="20.5" style="1" customWidth="1"/>
    <col min="8964" max="8964" width="12.5" style="1" customWidth="1"/>
    <col min="8965" max="8966" width="15" style="1" customWidth="1"/>
    <col min="8967" max="8967" width="11.375" style="1" customWidth="1"/>
    <col min="8968" max="8968" width="9" style="1"/>
    <col min="8969" max="8969" width="13.25" style="1" customWidth="1"/>
    <col min="8970" max="9212" width="9" style="1"/>
    <col min="9213" max="9213" width="18.625" style="1" customWidth="1"/>
    <col min="9214" max="9214" width="19.125" style="1" customWidth="1"/>
    <col min="9215" max="9215" width="12" style="1" customWidth="1"/>
    <col min="9216" max="9216" width="12.375" style="1" customWidth="1"/>
    <col min="9217" max="9217" width="15.25" style="1" customWidth="1"/>
    <col min="9218" max="9218" width="9.625" style="1" customWidth="1"/>
    <col min="9219" max="9219" width="20.5" style="1" customWidth="1"/>
    <col min="9220" max="9220" width="12.5" style="1" customWidth="1"/>
    <col min="9221" max="9222" width="15" style="1" customWidth="1"/>
    <col min="9223" max="9223" width="11.375" style="1" customWidth="1"/>
    <col min="9224" max="9224" width="9" style="1"/>
    <col min="9225" max="9225" width="13.25" style="1" customWidth="1"/>
    <col min="9226" max="9468" width="9" style="1"/>
    <col min="9469" max="9469" width="18.625" style="1" customWidth="1"/>
    <col min="9470" max="9470" width="19.125" style="1" customWidth="1"/>
    <col min="9471" max="9471" width="12" style="1" customWidth="1"/>
    <col min="9472" max="9472" width="12.375" style="1" customWidth="1"/>
    <col min="9473" max="9473" width="15.25" style="1" customWidth="1"/>
    <col min="9474" max="9474" width="9.625" style="1" customWidth="1"/>
    <col min="9475" max="9475" width="20.5" style="1" customWidth="1"/>
    <col min="9476" max="9476" width="12.5" style="1" customWidth="1"/>
    <col min="9477" max="9478" width="15" style="1" customWidth="1"/>
    <col min="9479" max="9479" width="11.375" style="1" customWidth="1"/>
    <col min="9480" max="9480" width="9" style="1"/>
    <col min="9481" max="9481" width="13.25" style="1" customWidth="1"/>
    <col min="9482" max="9724" width="9" style="1"/>
    <col min="9725" max="9725" width="18.625" style="1" customWidth="1"/>
    <col min="9726" max="9726" width="19.125" style="1" customWidth="1"/>
    <col min="9727" max="9727" width="12" style="1" customWidth="1"/>
    <col min="9728" max="9728" width="12.375" style="1" customWidth="1"/>
    <col min="9729" max="9729" width="15.25" style="1" customWidth="1"/>
    <col min="9730" max="9730" width="9.625" style="1" customWidth="1"/>
    <col min="9731" max="9731" width="20.5" style="1" customWidth="1"/>
    <col min="9732" max="9732" width="12.5" style="1" customWidth="1"/>
    <col min="9733" max="9734" width="15" style="1" customWidth="1"/>
    <col min="9735" max="9735" width="11.375" style="1" customWidth="1"/>
    <col min="9736" max="9736" width="9" style="1"/>
    <col min="9737" max="9737" width="13.25" style="1" customWidth="1"/>
    <col min="9738" max="9980" width="9" style="1"/>
    <col min="9981" max="9981" width="18.625" style="1" customWidth="1"/>
    <col min="9982" max="9982" width="19.125" style="1" customWidth="1"/>
    <col min="9983" max="9983" width="12" style="1" customWidth="1"/>
    <col min="9984" max="9984" width="12.375" style="1" customWidth="1"/>
    <col min="9985" max="9985" width="15.25" style="1" customWidth="1"/>
    <col min="9986" max="9986" width="9.625" style="1" customWidth="1"/>
    <col min="9987" max="9987" width="20.5" style="1" customWidth="1"/>
    <col min="9988" max="9988" width="12.5" style="1" customWidth="1"/>
    <col min="9989" max="9990" width="15" style="1" customWidth="1"/>
    <col min="9991" max="9991" width="11.375" style="1" customWidth="1"/>
    <col min="9992" max="9992" width="9" style="1"/>
    <col min="9993" max="9993" width="13.25" style="1" customWidth="1"/>
    <col min="9994" max="10236" width="9" style="1"/>
    <col min="10237" max="10237" width="18.625" style="1" customWidth="1"/>
    <col min="10238" max="10238" width="19.125" style="1" customWidth="1"/>
    <col min="10239" max="10239" width="12" style="1" customWidth="1"/>
    <col min="10240" max="10240" width="12.375" style="1" customWidth="1"/>
    <col min="10241" max="10241" width="15.25" style="1" customWidth="1"/>
    <col min="10242" max="10242" width="9.625" style="1" customWidth="1"/>
    <col min="10243" max="10243" width="20.5" style="1" customWidth="1"/>
    <col min="10244" max="10244" width="12.5" style="1" customWidth="1"/>
    <col min="10245" max="10246" width="15" style="1" customWidth="1"/>
    <col min="10247" max="10247" width="11.375" style="1" customWidth="1"/>
    <col min="10248" max="10248" width="9" style="1"/>
    <col min="10249" max="10249" width="13.25" style="1" customWidth="1"/>
    <col min="10250" max="10492" width="9" style="1"/>
    <col min="10493" max="10493" width="18.625" style="1" customWidth="1"/>
    <col min="10494" max="10494" width="19.125" style="1" customWidth="1"/>
    <col min="10495" max="10495" width="12" style="1" customWidth="1"/>
    <col min="10496" max="10496" width="12.375" style="1" customWidth="1"/>
    <col min="10497" max="10497" width="15.25" style="1" customWidth="1"/>
    <col min="10498" max="10498" width="9.625" style="1" customWidth="1"/>
    <col min="10499" max="10499" width="20.5" style="1" customWidth="1"/>
    <col min="10500" max="10500" width="12.5" style="1" customWidth="1"/>
    <col min="10501" max="10502" width="15" style="1" customWidth="1"/>
    <col min="10503" max="10503" width="11.375" style="1" customWidth="1"/>
    <col min="10504" max="10504" width="9" style="1"/>
    <col min="10505" max="10505" width="13.25" style="1" customWidth="1"/>
    <col min="10506" max="10748" width="9" style="1"/>
    <col min="10749" max="10749" width="18.625" style="1" customWidth="1"/>
    <col min="10750" max="10750" width="19.125" style="1" customWidth="1"/>
    <col min="10751" max="10751" width="12" style="1" customWidth="1"/>
    <col min="10752" max="10752" width="12.375" style="1" customWidth="1"/>
    <col min="10753" max="10753" width="15.25" style="1" customWidth="1"/>
    <col min="10754" max="10754" width="9.625" style="1" customWidth="1"/>
    <col min="10755" max="10755" width="20.5" style="1" customWidth="1"/>
    <col min="10756" max="10756" width="12.5" style="1" customWidth="1"/>
    <col min="10757" max="10758" width="15" style="1" customWidth="1"/>
    <col min="10759" max="10759" width="11.375" style="1" customWidth="1"/>
    <col min="10760" max="10760" width="9" style="1"/>
    <col min="10761" max="10761" width="13.25" style="1" customWidth="1"/>
    <col min="10762" max="11004" width="9" style="1"/>
    <col min="11005" max="11005" width="18.625" style="1" customWidth="1"/>
    <col min="11006" max="11006" width="19.125" style="1" customWidth="1"/>
    <col min="11007" max="11007" width="12" style="1" customWidth="1"/>
    <col min="11008" max="11008" width="12.375" style="1" customWidth="1"/>
    <col min="11009" max="11009" width="15.25" style="1" customWidth="1"/>
    <col min="11010" max="11010" width="9.625" style="1" customWidth="1"/>
    <col min="11011" max="11011" width="20.5" style="1" customWidth="1"/>
    <col min="11012" max="11012" width="12.5" style="1" customWidth="1"/>
    <col min="11013" max="11014" width="15" style="1" customWidth="1"/>
    <col min="11015" max="11015" width="11.375" style="1" customWidth="1"/>
    <col min="11016" max="11016" width="9" style="1"/>
    <col min="11017" max="11017" width="13.25" style="1" customWidth="1"/>
    <col min="11018" max="11260" width="9" style="1"/>
    <col min="11261" max="11261" width="18.625" style="1" customWidth="1"/>
    <col min="11262" max="11262" width="19.125" style="1" customWidth="1"/>
    <col min="11263" max="11263" width="12" style="1" customWidth="1"/>
    <col min="11264" max="11264" width="12.375" style="1" customWidth="1"/>
    <col min="11265" max="11265" width="15.25" style="1" customWidth="1"/>
    <col min="11266" max="11266" width="9.625" style="1" customWidth="1"/>
    <col min="11267" max="11267" width="20.5" style="1" customWidth="1"/>
    <col min="11268" max="11268" width="12.5" style="1" customWidth="1"/>
    <col min="11269" max="11270" width="15" style="1" customWidth="1"/>
    <col min="11271" max="11271" width="11.375" style="1" customWidth="1"/>
    <col min="11272" max="11272" width="9" style="1"/>
    <col min="11273" max="11273" width="13.25" style="1" customWidth="1"/>
    <col min="11274" max="11516" width="9" style="1"/>
    <col min="11517" max="11517" width="18.625" style="1" customWidth="1"/>
    <col min="11518" max="11518" width="19.125" style="1" customWidth="1"/>
    <col min="11519" max="11519" width="12" style="1" customWidth="1"/>
    <col min="11520" max="11520" width="12.375" style="1" customWidth="1"/>
    <col min="11521" max="11521" width="15.25" style="1" customWidth="1"/>
    <col min="11522" max="11522" width="9.625" style="1" customWidth="1"/>
    <col min="11523" max="11523" width="20.5" style="1" customWidth="1"/>
    <col min="11524" max="11524" width="12.5" style="1" customWidth="1"/>
    <col min="11525" max="11526" width="15" style="1" customWidth="1"/>
    <col min="11527" max="11527" width="11.375" style="1" customWidth="1"/>
    <col min="11528" max="11528" width="9" style="1"/>
    <col min="11529" max="11529" width="13.25" style="1" customWidth="1"/>
    <col min="11530" max="11772" width="9" style="1"/>
    <col min="11773" max="11773" width="18.625" style="1" customWidth="1"/>
    <col min="11774" max="11774" width="19.125" style="1" customWidth="1"/>
    <col min="11775" max="11775" width="12" style="1" customWidth="1"/>
    <col min="11776" max="11776" width="12.375" style="1" customWidth="1"/>
    <col min="11777" max="11777" width="15.25" style="1" customWidth="1"/>
    <col min="11778" max="11778" width="9.625" style="1" customWidth="1"/>
    <col min="11779" max="11779" width="20.5" style="1" customWidth="1"/>
    <col min="11780" max="11780" width="12.5" style="1" customWidth="1"/>
    <col min="11781" max="11782" width="15" style="1" customWidth="1"/>
    <col min="11783" max="11783" width="11.375" style="1" customWidth="1"/>
    <col min="11784" max="11784" width="9" style="1"/>
    <col min="11785" max="11785" width="13.25" style="1" customWidth="1"/>
    <col min="11786" max="12028" width="9" style="1"/>
    <col min="12029" max="12029" width="18.625" style="1" customWidth="1"/>
    <col min="12030" max="12030" width="19.125" style="1" customWidth="1"/>
    <col min="12031" max="12031" width="12" style="1" customWidth="1"/>
    <col min="12032" max="12032" width="12.375" style="1" customWidth="1"/>
    <col min="12033" max="12033" width="15.25" style="1" customWidth="1"/>
    <col min="12034" max="12034" width="9.625" style="1" customWidth="1"/>
    <col min="12035" max="12035" width="20.5" style="1" customWidth="1"/>
    <col min="12036" max="12036" width="12.5" style="1" customWidth="1"/>
    <col min="12037" max="12038" width="15" style="1" customWidth="1"/>
    <col min="12039" max="12039" width="11.375" style="1" customWidth="1"/>
    <col min="12040" max="12040" width="9" style="1"/>
    <col min="12041" max="12041" width="13.25" style="1" customWidth="1"/>
    <col min="12042" max="12284" width="9" style="1"/>
    <col min="12285" max="12285" width="18.625" style="1" customWidth="1"/>
    <col min="12286" max="12286" width="19.125" style="1" customWidth="1"/>
    <col min="12287" max="12287" width="12" style="1" customWidth="1"/>
    <col min="12288" max="12288" width="12.375" style="1" customWidth="1"/>
    <col min="12289" max="12289" width="15.25" style="1" customWidth="1"/>
    <col min="12290" max="12290" width="9.625" style="1" customWidth="1"/>
    <col min="12291" max="12291" width="20.5" style="1" customWidth="1"/>
    <col min="12292" max="12292" width="12.5" style="1" customWidth="1"/>
    <col min="12293" max="12294" width="15" style="1" customWidth="1"/>
    <col min="12295" max="12295" width="11.375" style="1" customWidth="1"/>
    <col min="12296" max="12296" width="9" style="1"/>
    <col min="12297" max="12297" width="13.25" style="1" customWidth="1"/>
    <col min="12298" max="12540" width="9" style="1"/>
    <col min="12541" max="12541" width="18.625" style="1" customWidth="1"/>
    <col min="12542" max="12542" width="19.125" style="1" customWidth="1"/>
    <col min="12543" max="12543" width="12" style="1" customWidth="1"/>
    <col min="12544" max="12544" width="12.375" style="1" customWidth="1"/>
    <col min="12545" max="12545" width="15.25" style="1" customWidth="1"/>
    <col min="12546" max="12546" width="9.625" style="1" customWidth="1"/>
    <col min="12547" max="12547" width="20.5" style="1" customWidth="1"/>
    <col min="12548" max="12548" width="12.5" style="1" customWidth="1"/>
    <col min="12549" max="12550" width="15" style="1" customWidth="1"/>
    <col min="12551" max="12551" width="11.375" style="1" customWidth="1"/>
    <col min="12552" max="12552" width="9" style="1"/>
    <col min="12553" max="12553" width="13.25" style="1" customWidth="1"/>
    <col min="12554" max="12796" width="9" style="1"/>
    <col min="12797" max="12797" width="18.625" style="1" customWidth="1"/>
    <col min="12798" max="12798" width="19.125" style="1" customWidth="1"/>
    <col min="12799" max="12799" width="12" style="1" customWidth="1"/>
    <col min="12800" max="12800" width="12.375" style="1" customWidth="1"/>
    <col min="12801" max="12801" width="15.25" style="1" customWidth="1"/>
    <col min="12802" max="12802" width="9.625" style="1" customWidth="1"/>
    <col min="12803" max="12803" width="20.5" style="1" customWidth="1"/>
    <col min="12804" max="12804" width="12.5" style="1" customWidth="1"/>
    <col min="12805" max="12806" width="15" style="1" customWidth="1"/>
    <col min="12807" max="12807" width="11.375" style="1" customWidth="1"/>
    <col min="12808" max="12808" width="9" style="1"/>
    <col min="12809" max="12809" width="13.25" style="1" customWidth="1"/>
    <col min="12810" max="13052" width="9" style="1"/>
    <col min="13053" max="13053" width="18.625" style="1" customWidth="1"/>
    <col min="13054" max="13054" width="19.125" style="1" customWidth="1"/>
    <col min="13055" max="13055" width="12" style="1" customWidth="1"/>
    <col min="13056" max="13056" width="12.375" style="1" customWidth="1"/>
    <col min="13057" max="13057" width="15.25" style="1" customWidth="1"/>
    <col min="13058" max="13058" width="9.625" style="1" customWidth="1"/>
    <col min="13059" max="13059" width="20.5" style="1" customWidth="1"/>
    <col min="13060" max="13060" width="12.5" style="1" customWidth="1"/>
    <col min="13061" max="13062" width="15" style="1" customWidth="1"/>
    <col min="13063" max="13063" width="11.375" style="1" customWidth="1"/>
    <col min="13064" max="13064" width="9" style="1"/>
    <col min="13065" max="13065" width="13.25" style="1" customWidth="1"/>
    <col min="13066" max="13308" width="9" style="1"/>
    <col min="13309" max="13309" width="18.625" style="1" customWidth="1"/>
    <col min="13310" max="13310" width="19.125" style="1" customWidth="1"/>
    <col min="13311" max="13311" width="12" style="1" customWidth="1"/>
    <col min="13312" max="13312" width="12.375" style="1" customWidth="1"/>
    <col min="13313" max="13313" width="15.25" style="1" customWidth="1"/>
    <col min="13314" max="13314" width="9.625" style="1" customWidth="1"/>
    <col min="13315" max="13315" width="20.5" style="1" customWidth="1"/>
    <col min="13316" max="13316" width="12.5" style="1" customWidth="1"/>
    <col min="13317" max="13318" width="15" style="1" customWidth="1"/>
    <col min="13319" max="13319" width="11.375" style="1" customWidth="1"/>
    <col min="13320" max="13320" width="9" style="1"/>
    <col min="13321" max="13321" width="13.25" style="1" customWidth="1"/>
    <col min="13322" max="13564" width="9" style="1"/>
    <col min="13565" max="13565" width="18.625" style="1" customWidth="1"/>
    <col min="13566" max="13566" width="19.125" style="1" customWidth="1"/>
    <col min="13567" max="13567" width="12" style="1" customWidth="1"/>
    <col min="13568" max="13568" width="12.375" style="1" customWidth="1"/>
    <col min="13569" max="13569" width="15.25" style="1" customWidth="1"/>
    <col min="13570" max="13570" width="9.625" style="1" customWidth="1"/>
    <col min="13571" max="13571" width="20.5" style="1" customWidth="1"/>
    <col min="13572" max="13572" width="12.5" style="1" customWidth="1"/>
    <col min="13573" max="13574" width="15" style="1" customWidth="1"/>
    <col min="13575" max="13575" width="11.375" style="1" customWidth="1"/>
    <col min="13576" max="13576" width="9" style="1"/>
    <col min="13577" max="13577" width="13.25" style="1" customWidth="1"/>
    <col min="13578" max="13820" width="9" style="1"/>
    <col min="13821" max="13821" width="18.625" style="1" customWidth="1"/>
    <col min="13822" max="13822" width="19.125" style="1" customWidth="1"/>
    <col min="13823" max="13823" width="12" style="1" customWidth="1"/>
    <col min="13824" max="13824" width="12.375" style="1" customWidth="1"/>
    <col min="13825" max="13825" width="15.25" style="1" customWidth="1"/>
    <col min="13826" max="13826" width="9.625" style="1" customWidth="1"/>
    <col min="13827" max="13827" width="20.5" style="1" customWidth="1"/>
    <col min="13828" max="13828" width="12.5" style="1" customWidth="1"/>
    <col min="13829" max="13830" width="15" style="1" customWidth="1"/>
    <col min="13831" max="13831" width="11.375" style="1" customWidth="1"/>
    <col min="13832" max="13832" width="9" style="1"/>
    <col min="13833" max="13833" width="13.25" style="1" customWidth="1"/>
    <col min="13834" max="14076" width="9" style="1"/>
    <col min="14077" max="14077" width="18.625" style="1" customWidth="1"/>
    <col min="14078" max="14078" width="19.125" style="1" customWidth="1"/>
    <col min="14079" max="14079" width="12" style="1" customWidth="1"/>
    <col min="14080" max="14080" width="12.375" style="1" customWidth="1"/>
    <col min="14081" max="14081" width="15.25" style="1" customWidth="1"/>
    <col min="14082" max="14082" width="9.625" style="1" customWidth="1"/>
    <col min="14083" max="14083" width="20.5" style="1" customWidth="1"/>
    <col min="14084" max="14084" width="12.5" style="1" customWidth="1"/>
    <col min="14085" max="14086" width="15" style="1" customWidth="1"/>
    <col min="14087" max="14087" width="11.375" style="1" customWidth="1"/>
    <col min="14088" max="14088" width="9" style="1"/>
    <col min="14089" max="14089" width="13.25" style="1" customWidth="1"/>
    <col min="14090" max="14332" width="9" style="1"/>
    <col min="14333" max="14333" width="18.625" style="1" customWidth="1"/>
    <col min="14334" max="14334" width="19.125" style="1" customWidth="1"/>
    <col min="14335" max="14335" width="12" style="1" customWidth="1"/>
    <col min="14336" max="14336" width="12.375" style="1" customWidth="1"/>
    <col min="14337" max="14337" width="15.25" style="1" customWidth="1"/>
    <col min="14338" max="14338" width="9.625" style="1" customWidth="1"/>
    <col min="14339" max="14339" width="20.5" style="1" customWidth="1"/>
    <col min="14340" max="14340" width="12.5" style="1" customWidth="1"/>
    <col min="14341" max="14342" width="15" style="1" customWidth="1"/>
    <col min="14343" max="14343" width="11.375" style="1" customWidth="1"/>
    <col min="14344" max="14344" width="9" style="1"/>
    <col min="14345" max="14345" width="13.25" style="1" customWidth="1"/>
    <col min="14346" max="14588" width="9" style="1"/>
    <col min="14589" max="14589" width="18.625" style="1" customWidth="1"/>
    <col min="14590" max="14590" width="19.125" style="1" customWidth="1"/>
    <col min="14591" max="14591" width="12" style="1" customWidth="1"/>
    <col min="14592" max="14592" width="12.375" style="1" customWidth="1"/>
    <col min="14593" max="14593" width="15.25" style="1" customWidth="1"/>
    <col min="14594" max="14594" width="9.625" style="1" customWidth="1"/>
    <col min="14595" max="14595" width="20.5" style="1" customWidth="1"/>
    <col min="14596" max="14596" width="12.5" style="1" customWidth="1"/>
    <col min="14597" max="14598" width="15" style="1" customWidth="1"/>
    <col min="14599" max="14599" width="11.375" style="1" customWidth="1"/>
    <col min="14600" max="14600" width="9" style="1"/>
    <col min="14601" max="14601" width="13.25" style="1" customWidth="1"/>
    <col min="14602" max="14844" width="9" style="1"/>
    <col min="14845" max="14845" width="18.625" style="1" customWidth="1"/>
    <col min="14846" max="14846" width="19.125" style="1" customWidth="1"/>
    <col min="14847" max="14847" width="12" style="1" customWidth="1"/>
    <col min="14848" max="14848" width="12.375" style="1" customWidth="1"/>
    <col min="14849" max="14849" width="15.25" style="1" customWidth="1"/>
    <col min="14850" max="14850" width="9.625" style="1" customWidth="1"/>
    <col min="14851" max="14851" width="20.5" style="1" customWidth="1"/>
    <col min="14852" max="14852" width="12.5" style="1" customWidth="1"/>
    <col min="14853" max="14854" width="15" style="1" customWidth="1"/>
    <col min="14855" max="14855" width="11.375" style="1" customWidth="1"/>
    <col min="14856" max="14856" width="9" style="1"/>
    <col min="14857" max="14857" width="13.25" style="1" customWidth="1"/>
    <col min="14858" max="15100" width="9" style="1"/>
    <col min="15101" max="15101" width="18.625" style="1" customWidth="1"/>
    <col min="15102" max="15102" width="19.125" style="1" customWidth="1"/>
    <col min="15103" max="15103" width="12" style="1" customWidth="1"/>
    <col min="15104" max="15104" width="12.375" style="1" customWidth="1"/>
    <col min="15105" max="15105" width="15.25" style="1" customWidth="1"/>
    <col min="15106" max="15106" width="9.625" style="1" customWidth="1"/>
    <col min="15107" max="15107" width="20.5" style="1" customWidth="1"/>
    <col min="15108" max="15108" width="12.5" style="1" customWidth="1"/>
    <col min="15109" max="15110" width="15" style="1" customWidth="1"/>
    <col min="15111" max="15111" width="11.375" style="1" customWidth="1"/>
    <col min="15112" max="15112" width="9" style="1"/>
    <col min="15113" max="15113" width="13.25" style="1" customWidth="1"/>
    <col min="15114" max="15356" width="9" style="1"/>
    <col min="15357" max="15357" width="18.625" style="1" customWidth="1"/>
    <col min="15358" max="15358" width="19.125" style="1" customWidth="1"/>
    <col min="15359" max="15359" width="12" style="1" customWidth="1"/>
    <col min="15360" max="15360" width="12.375" style="1" customWidth="1"/>
    <col min="15361" max="15361" width="15.25" style="1" customWidth="1"/>
    <col min="15362" max="15362" width="9.625" style="1" customWidth="1"/>
    <col min="15363" max="15363" width="20.5" style="1" customWidth="1"/>
    <col min="15364" max="15364" width="12.5" style="1" customWidth="1"/>
    <col min="15365" max="15366" width="15" style="1" customWidth="1"/>
    <col min="15367" max="15367" width="11.375" style="1" customWidth="1"/>
    <col min="15368" max="15368" width="9" style="1"/>
    <col min="15369" max="15369" width="13.25" style="1" customWidth="1"/>
    <col min="15370" max="15612" width="9" style="1"/>
    <col min="15613" max="15613" width="18.625" style="1" customWidth="1"/>
    <col min="15614" max="15614" width="19.125" style="1" customWidth="1"/>
    <col min="15615" max="15615" width="12" style="1" customWidth="1"/>
    <col min="15616" max="15616" width="12.375" style="1" customWidth="1"/>
    <col min="15617" max="15617" width="15.25" style="1" customWidth="1"/>
    <col min="15618" max="15618" width="9.625" style="1" customWidth="1"/>
    <col min="15619" max="15619" width="20.5" style="1" customWidth="1"/>
    <col min="15620" max="15620" width="12.5" style="1" customWidth="1"/>
    <col min="15621" max="15622" width="15" style="1" customWidth="1"/>
    <col min="15623" max="15623" width="11.375" style="1" customWidth="1"/>
    <col min="15624" max="15624" width="9" style="1"/>
    <col min="15625" max="15625" width="13.25" style="1" customWidth="1"/>
    <col min="15626" max="15868" width="9" style="1"/>
    <col min="15869" max="15869" width="18.625" style="1" customWidth="1"/>
    <col min="15870" max="15870" width="19.125" style="1" customWidth="1"/>
    <col min="15871" max="15871" width="12" style="1" customWidth="1"/>
    <col min="15872" max="15872" width="12.375" style="1" customWidth="1"/>
    <col min="15873" max="15873" width="15.25" style="1" customWidth="1"/>
    <col min="15874" max="15874" width="9.625" style="1" customWidth="1"/>
    <col min="15875" max="15875" width="20.5" style="1" customWidth="1"/>
    <col min="15876" max="15876" width="12.5" style="1" customWidth="1"/>
    <col min="15877" max="15878" width="15" style="1" customWidth="1"/>
    <col min="15879" max="15879" width="11.375" style="1" customWidth="1"/>
    <col min="15880" max="15880" width="9" style="1"/>
    <col min="15881" max="15881" width="13.25" style="1" customWidth="1"/>
    <col min="15882" max="16124" width="9" style="1"/>
    <col min="16125" max="16125" width="18.625" style="1" customWidth="1"/>
    <col min="16126" max="16126" width="19.125" style="1" customWidth="1"/>
    <col min="16127" max="16127" width="12" style="1" customWidth="1"/>
    <col min="16128" max="16128" width="12.375" style="1" customWidth="1"/>
    <col min="16129" max="16129" width="15.25" style="1" customWidth="1"/>
    <col min="16130" max="16130" width="9.625" style="1" customWidth="1"/>
    <col min="16131" max="16131" width="20.5" style="1" customWidth="1"/>
    <col min="16132" max="16132" width="12.5" style="1" customWidth="1"/>
    <col min="16133" max="16134" width="15" style="1" customWidth="1"/>
    <col min="16135" max="16135" width="11.375" style="1" customWidth="1"/>
    <col min="16136" max="16136" width="9" style="1"/>
    <col min="16137" max="16137" width="13.25" style="1" customWidth="1"/>
    <col min="16138" max="16384" width="9" style="1"/>
  </cols>
  <sheetData>
    <row r="1" ht="18.75" spans="1:10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6" t="s">
        <v>1</v>
      </c>
      <c r="B2" s="6"/>
      <c r="C2" s="7"/>
      <c r="D2" s="8"/>
      <c r="E2" s="8"/>
      <c r="F2" s="8"/>
      <c r="G2" s="8"/>
      <c r="H2" s="8"/>
      <c r="I2" s="23"/>
      <c r="J2" s="23"/>
    </row>
    <row r="3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hidden="1" spans="1:10">
      <c r="A4" s="51" t="s">
        <v>12</v>
      </c>
      <c r="B4" s="18"/>
      <c r="C4" s="20"/>
      <c r="D4" s="18"/>
      <c r="E4" s="21">
        <f>SUM(SUMIFS(E5:E1000,D5:D1000,{"3年","5年","7年"}),SUMIFS(E5:E1000,D5:D1000,"10年")/2)</f>
        <v>2629047</v>
      </c>
      <c r="F4" s="52"/>
      <c r="G4" s="53"/>
      <c r="H4" s="21">
        <f>H5+H60+H97+H132+H164+H213+H258+H306+H349+H389+H426+H475+H481+H519+H538+H561+H593+H645+H647+H656</f>
        <v>2400000000</v>
      </c>
      <c r="I4" s="24">
        <f>I5+I60+I97+I132+I164+I213+I258+I306+I349+I389+I426+I475+I481+I519+I538+I561+I593+I645+I647+I656</f>
        <v>861987701</v>
      </c>
      <c r="J4" s="24">
        <f>J5+J60+J97+J132+J164+J213+J258+J306+J349+J389+J426+J475+J481+J519+J538+J561+J593+J645+J647+J656</f>
        <v>3261987701</v>
      </c>
    </row>
    <row r="5" hidden="1" spans="1:10">
      <c r="A5" s="27" t="s">
        <v>13</v>
      </c>
      <c r="B5" s="18"/>
      <c r="C5" s="20"/>
      <c r="D5" s="54"/>
      <c r="E5" s="21">
        <f>SUM(SUMIFS(E6:E59,D6:D59,{"3年","5年","7年"}),SUMIFS(E6:E59,D6:D59,"10年")/2)</f>
        <v>474825.24</v>
      </c>
      <c r="F5" s="22"/>
      <c r="G5" s="53"/>
      <c r="H5" s="21">
        <f>SUM(H6:H59)</f>
        <v>228141900</v>
      </c>
      <c r="I5" s="33">
        <f>SUM(I6:I59)</f>
        <v>159538672.15</v>
      </c>
      <c r="J5" s="33">
        <f>SUM(J6:J59)</f>
        <v>387680572.15</v>
      </c>
    </row>
    <row r="6" hidden="1" spans="1:10">
      <c r="A6" s="18" t="s">
        <v>14</v>
      </c>
      <c r="B6" s="18" t="s">
        <v>15</v>
      </c>
      <c r="C6" s="20" t="s">
        <v>16</v>
      </c>
      <c r="D6" s="20" t="s">
        <v>17</v>
      </c>
      <c r="E6" s="21">
        <v>8000</v>
      </c>
      <c r="F6" s="22">
        <v>0.0412</v>
      </c>
      <c r="G6" s="19">
        <v>43629</v>
      </c>
      <c r="H6" s="21">
        <f>(E6)*10000</f>
        <v>80000000</v>
      </c>
      <c r="I6" s="24">
        <f>E6*F6*10000</f>
        <v>3296000</v>
      </c>
      <c r="J6" s="24">
        <f t="shared" ref="J6:J59" si="0">H6+I6</f>
        <v>83296000</v>
      </c>
    </row>
    <row r="7" hidden="1" spans="1:10">
      <c r="A7" s="18" t="s">
        <v>14</v>
      </c>
      <c r="B7" s="18" t="s">
        <v>18</v>
      </c>
      <c r="C7" s="20" t="s">
        <v>19</v>
      </c>
      <c r="D7" s="20" t="s">
        <v>17</v>
      </c>
      <c r="E7" s="21">
        <v>3967</v>
      </c>
      <c r="F7" s="22">
        <v>0.0325</v>
      </c>
      <c r="G7" s="19">
        <v>43621</v>
      </c>
      <c r="H7" s="21">
        <v>0</v>
      </c>
      <c r="I7" s="24">
        <f t="shared" ref="I7:I51" si="1">E7*F7*10000</f>
        <v>1289275</v>
      </c>
      <c r="J7" s="24">
        <f t="shared" si="0"/>
        <v>1289275</v>
      </c>
    </row>
    <row r="8" hidden="1" spans="1:10">
      <c r="A8" s="18" t="s">
        <v>14</v>
      </c>
      <c r="B8" s="18" t="s">
        <v>18</v>
      </c>
      <c r="C8" s="20" t="s">
        <v>19</v>
      </c>
      <c r="D8" s="20" t="s">
        <v>17</v>
      </c>
      <c r="E8" s="21">
        <v>2657</v>
      </c>
      <c r="F8" s="22">
        <v>0.0325</v>
      </c>
      <c r="G8" s="19">
        <v>43621</v>
      </c>
      <c r="H8" s="21">
        <v>0</v>
      </c>
      <c r="I8" s="24">
        <f t="shared" si="1"/>
        <v>863525</v>
      </c>
      <c r="J8" s="24">
        <f t="shared" si="0"/>
        <v>863525</v>
      </c>
    </row>
    <row r="9" hidden="1" spans="1:10">
      <c r="A9" s="18" t="s">
        <v>14</v>
      </c>
      <c r="B9" s="18" t="s">
        <v>20</v>
      </c>
      <c r="C9" s="20" t="s">
        <v>19</v>
      </c>
      <c r="D9" s="20" t="s">
        <v>21</v>
      </c>
      <c r="E9" s="21">
        <v>2644</v>
      </c>
      <c r="F9" s="22">
        <v>0.0352</v>
      </c>
      <c r="G9" s="19">
        <v>43621</v>
      </c>
      <c r="H9" s="21">
        <v>0</v>
      </c>
      <c r="I9" s="24">
        <f t="shared" si="1"/>
        <v>930688</v>
      </c>
      <c r="J9" s="24">
        <f t="shared" si="0"/>
        <v>930688</v>
      </c>
    </row>
    <row r="10" hidden="1" spans="1:10">
      <c r="A10" s="18" t="s">
        <v>14</v>
      </c>
      <c r="B10" s="18" t="s">
        <v>20</v>
      </c>
      <c r="C10" s="20" t="s">
        <v>19</v>
      </c>
      <c r="D10" s="20" t="s">
        <v>21</v>
      </c>
      <c r="E10" s="21">
        <v>1772</v>
      </c>
      <c r="F10" s="22">
        <v>0.0352</v>
      </c>
      <c r="G10" s="19">
        <v>43621</v>
      </c>
      <c r="H10" s="21">
        <v>0</v>
      </c>
      <c r="I10" s="24">
        <f t="shared" si="1"/>
        <v>623744</v>
      </c>
      <c r="J10" s="24">
        <f t="shared" si="0"/>
        <v>623744</v>
      </c>
    </row>
    <row r="11" hidden="1" spans="1:10">
      <c r="A11" s="18" t="s">
        <v>14</v>
      </c>
      <c r="B11" s="18" t="s">
        <v>22</v>
      </c>
      <c r="C11" s="20" t="s">
        <v>19</v>
      </c>
      <c r="D11" s="20" t="s">
        <v>23</v>
      </c>
      <c r="E11" s="21">
        <v>3967</v>
      </c>
      <c r="F11" s="22">
        <v>0.0358</v>
      </c>
      <c r="G11" s="19">
        <v>43621</v>
      </c>
      <c r="H11" s="21">
        <v>0</v>
      </c>
      <c r="I11" s="24">
        <f>E11*F11*10000*0.5</f>
        <v>710093</v>
      </c>
      <c r="J11" s="24">
        <f t="shared" si="0"/>
        <v>710093</v>
      </c>
    </row>
    <row r="12" hidden="1" spans="1:10">
      <c r="A12" s="18" t="s">
        <v>14</v>
      </c>
      <c r="B12" s="18" t="s">
        <v>22</v>
      </c>
      <c r="C12" s="20" t="s">
        <v>19</v>
      </c>
      <c r="D12" s="20" t="s">
        <v>23</v>
      </c>
      <c r="E12" s="21">
        <v>3967</v>
      </c>
      <c r="F12" s="22">
        <v>0.0358</v>
      </c>
      <c r="G12" s="19">
        <v>43804</v>
      </c>
      <c r="H12" s="21">
        <v>0</v>
      </c>
      <c r="I12" s="24">
        <f>E12*F12*10000*0.5</f>
        <v>710093</v>
      </c>
      <c r="J12" s="24">
        <f t="shared" si="0"/>
        <v>710093</v>
      </c>
    </row>
    <row r="13" hidden="1" spans="1:10">
      <c r="A13" s="18" t="s">
        <v>14</v>
      </c>
      <c r="B13" s="18" t="s">
        <v>22</v>
      </c>
      <c r="C13" s="20" t="s">
        <v>19</v>
      </c>
      <c r="D13" s="20" t="s">
        <v>23</v>
      </c>
      <c r="E13" s="21">
        <v>1772</v>
      </c>
      <c r="F13" s="22">
        <v>0.0358</v>
      </c>
      <c r="G13" s="19">
        <v>43621</v>
      </c>
      <c r="H13" s="21">
        <v>0</v>
      </c>
      <c r="I13" s="24">
        <f>E13*F13*10000*0.5</f>
        <v>317188</v>
      </c>
      <c r="J13" s="24">
        <f t="shared" si="0"/>
        <v>317188</v>
      </c>
    </row>
    <row r="14" hidden="1" spans="1:10">
      <c r="A14" s="18" t="s">
        <v>14</v>
      </c>
      <c r="B14" s="18" t="s">
        <v>22</v>
      </c>
      <c r="C14" s="20" t="s">
        <v>19</v>
      </c>
      <c r="D14" s="20" t="s">
        <v>23</v>
      </c>
      <c r="E14" s="21">
        <v>1772</v>
      </c>
      <c r="F14" s="22">
        <v>0.0358</v>
      </c>
      <c r="G14" s="19">
        <v>43804</v>
      </c>
      <c r="H14" s="21">
        <v>0</v>
      </c>
      <c r="I14" s="24">
        <f>E14*F14*10000*0.5</f>
        <v>317188</v>
      </c>
      <c r="J14" s="24">
        <f t="shared" si="0"/>
        <v>317188</v>
      </c>
    </row>
    <row r="15" hidden="1" spans="1:10">
      <c r="A15" s="18" t="s">
        <v>14</v>
      </c>
      <c r="B15" s="18" t="s">
        <v>24</v>
      </c>
      <c r="C15" s="20" t="s">
        <v>25</v>
      </c>
      <c r="D15" s="20" t="s">
        <v>17</v>
      </c>
      <c r="E15" s="21">
        <v>14983</v>
      </c>
      <c r="F15" s="22">
        <v>0.0307</v>
      </c>
      <c r="G15" s="19">
        <v>43762</v>
      </c>
      <c r="H15" s="21">
        <v>0</v>
      </c>
      <c r="I15" s="24">
        <f t="shared" si="1"/>
        <v>4599781</v>
      </c>
      <c r="J15" s="24">
        <f t="shared" si="0"/>
        <v>4599781</v>
      </c>
    </row>
    <row r="16" hidden="1" spans="1:10">
      <c r="A16" s="18" t="s">
        <v>14</v>
      </c>
      <c r="B16" s="18" t="s">
        <v>26</v>
      </c>
      <c r="C16" s="20" t="s">
        <v>25</v>
      </c>
      <c r="D16" s="20" t="s">
        <v>21</v>
      </c>
      <c r="E16" s="21">
        <v>14412</v>
      </c>
      <c r="F16" s="22">
        <v>0.0323</v>
      </c>
      <c r="G16" s="19">
        <v>43762</v>
      </c>
      <c r="H16" s="21">
        <v>0</v>
      </c>
      <c r="I16" s="24">
        <f t="shared" si="1"/>
        <v>4655076</v>
      </c>
      <c r="J16" s="24">
        <f t="shared" si="0"/>
        <v>4655076</v>
      </c>
    </row>
    <row r="17" hidden="1" spans="1:10">
      <c r="A17" s="18" t="s">
        <v>14</v>
      </c>
      <c r="B17" s="18" t="s">
        <v>27</v>
      </c>
      <c r="C17" s="20" t="s">
        <v>25</v>
      </c>
      <c r="D17" s="20" t="s">
        <v>23</v>
      </c>
      <c r="E17" s="21">
        <v>14017</v>
      </c>
      <c r="F17" s="22">
        <v>0.0323</v>
      </c>
      <c r="G17" s="19">
        <v>43579</v>
      </c>
      <c r="H17" s="21">
        <v>0</v>
      </c>
      <c r="I17" s="24">
        <f>E17*F17*10000*0.5</f>
        <v>2263745.5</v>
      </c>
      <c r="J17" s="24">
        <f t="shared" si="0"/>
        <v>2263745.5</v>
      </c>
    </row>
    <row r="18" hidden="1" spans="1:10">
      <c r="A18" s="18" t="s">
        <v>14</v>
      </c>
      <c r="B18" s="18" t="s">
        <v>27</v>
      </c>
      <c r="C18" s="20" t="s">
        <v>25</v>
      </c>
      <c r="D18" s="20" t="s">
        <v>23</v>
      </c>
      <c r="E18" s="21">
        <v>14017</v>
      </c>
      <c r="F18" s="22">
        <v>0.0323</v>
      </c>
      <c r="G18" s="19">
        <v>43762</v>
      </c>
      <c r="H18" s="21">
        <v>0</v>
      </c>
      <c r="I18" s="24">
        <f>E18*F18*10000*0.5</f>
        <v>2263745.5</v>
      </c>
      <c r="J18" s="24">
        <f t="shared" si="0"/>
        <v>2263745.5</v>
      </c>
    </row>
    <row r="19" hidden="1" spans="1:11">
      <c r="A19" s="18" t="s">
        <v>14</v>
      </c>
      <c r="B19" s="18" t="s">
        <v>28</v>
      </c>
      <c r="C19" s="20" t="s">
        <v>25</v>
      </c>
      <c r="D19" s="20" t="s">
        <v>17</v>
      </c>
      <c r="E19" s="21">
        <v>32370</v>
      </c>
      <c r="F19" s="22">
        <v>0.0297</v>
      </c>
      <c r="G19" s="19">
        <v>43762</v>
      </c>
      <c r="H19" s="21">
        <v>0</v>
      </c>
      <c r="I19" s="24">
        <f t="shared" si="1"/>
        <v>9613890</v>
      </c>
      <c r="J19" s="24">
        <f t="shared" si="0"/>
        <v>9613890</v>
      </c>
      <c r="K19" s="55" t="s">
        <v>29</v>
      </c>
    </row>
    <row r="20" hidden="1" spans="1:11">
      <c r="A20" s="18" t="s">
        <v>14</v>
      </c>
      <c r="B20" s="18" t="s">
        <v>30</v>
      </c>
      <c r="C20" s="20" t="s">
        <v>25</v>
      </c>
      <c r="D20" s="20" t="s">
        <v>23</v>
      </c>
      <c r="E20" s="21">
        <v>34930</v>
      </c>
      <c r="F20" s="22">
        <v>0.0318</v>
      </c>
      <c r="G20" s="19">
        <v>43579</v>
      </c>
      <c r="H20" s="21">
        <v>0</v>
      </c>
      <c r="I20" s="24">
        <f>E20*F20*10000*0.5</f>
        <v>5553870</v>
      </c>
      <c r="J20" s="24">
        <f t="shared" si="0"/>
        <v>5553870</v>
      </c>
      <c r="K20" s="55" t="s">
        <v>29</v>
      </c>
    </row>
    <row r="21" hidden="1" spans="1:11">
      <c r="A21" s="18" t="s">
        <v>14</v>
      </c>
      <c r="B21" s="18" t="s">
        <v>30</v>
      </c>
      <c r="C21" s="20" t="s">
        <v>25</v>
      </c>
      <c r="D21" s="20" t="s">
        <v>23</v>
      </c>
      <c r="E21" s="21">
        <v>34930</v>
      </c>
      <c r="F21" s="22">
        <v>0.0318</v>
      </c>
      <c r="G21" s="19">
        <v>43762</v>
      </c>
      <c r="H21" s="21">
        <v>0</v>
      </c>
      <c r="I21" s="24">
        <f>E21*F21*10000*0.5</f>
        <v>5553870</v>
      </c>
      <c r="J21" s="24">
        <f t="shared" si="0"/>
        <v>5553870</v>
      </c>
      <c r="K21" s="55" t="s">
        <v>29</v>
      </c>
    </row>
    <row r="22" hidden="1" spans="1:10">
      <c r="A22" s="18" t="s">
        <v>14</v>
      </c>
      <c r="B22" s="18" t="s">
        <v>31</v>
      </c>
      <c r="C22" s="20" t="s">
        <v>32</v>
      </c>
      <c r="D22" s="20" t="s">
        <v>33</v>
      </c>
      <c r="E22" s="21">
        <v>1371.36</v>
      </c>
      <c r="F22" s="22">
        <v>0.0243</v>
      </c>
      <c r="G22" s="19">
        <v>43565</v>
      </c>
      <c r="H22" s="21">
        <f>(E22)*10000</f>
        <v>13713600</v>
      </c>
      <c r="I22" s="24">
        <f t="shared" si="1"/>
        <v>333240.48</v>
      </c>
      <c r="J22" s="24">
        <f t="shared" si="0"/>
        <v>14046840.48</v>
      </c>
    </row>
    <row r="23" hidden="1" spans="1:10">
      <c r="A23" s="18" t="s">
        <v>14</v>
      </c>
      <c r="B23" s="18" t="s">
        <v>34</v>
      </c>
      <c r="C23" s="20" t="s">
        <v>32</v>
      </c>
      <c r="D23" s="20" t="s">
        <v>17</v>
      </c>
      <c r="E23" s="21">
        <v>3859.88</v>
      </c>
      <c r="F23" s="22">
        <v>0.0265</v>
      </c>
      <c r="G23" s="19">
        <v>43565</v>
      </c>
      <c r="H23" s="21">
        <v>0</v>
      </c>
      <c r="I23" s="24">
        <f t="shared" si="1"/>
        <v>1022868.2</v>
      </c>
      <c r="J23" s="24">
        <f t="shared" si="0"/>
        <v>1022868.2</v>
      </c>
    </row>
    <row r="24" hidden="1" spans="1:10">
      <c r="A24" s="18" t="s">
        <v>14</v>
      </c>
      <c r="B24" s="18" t="s">
        <v>35</v>
      </c>
      <c r="C24" s="20" t="s">
        <v>32</v>
      </c>
      <c r="D24" s="20" t="s">
        <v>21</v>
      </c>
      <c r="E24" s="21">
        <v>3068</v>
      </c>
      <c r="F24" s="22">
        <v>0.0298</v>
      </c>
      <c r="G24" s="19">
        <v>43565</v>
      </c>
      <c r="H24" s="21">
        <v>0</v>
      </c>
      <c r="I24" s="24">
        <f t="shared" si="1"/>
        <v>914264</v>
      </c>
      <c r="J24" s="24">
        <f t="shared" si="0"/>
        <v>914264</v>
      </c>
    </row>
    <row r="25" hidden="1" spans="1:10">
      <c r="A25" s="18" t="s">
        <v>14</v>
      </c>
      <c r="B25" s="18" t="s">
        <v>36</v>
      </c>
      <c r="C25" s="20" t="s">
        <v>32</v>
      </c>
      <c r="D25" s="20" t="s">
        <v>23</v>
      </c>
      <c r="E25" s="21">
        <v>3381</v>
      </c>
      <c r="F25" s="22">
        <v>0.0312</v>
      </c>
      <c r="G25" s="19">
        <v>43565</v>
      </c>
      <c r="H25" s="21">
        <v>0</v>
      </c>
      <c r="I25" s="24">
        <f>E25*F25*10000*0.5</f>
        <v>527436</v>
      </c>
      <c r="J25" s="24">
        <f t="shared" si="0"/>
        <v>527436</v>
      </c>
    </row>
    <row r="26" hidden="1" spans="1:10">
      <c r="A26" s="18" t="s">
        <v>14</v>
      </c>
      <c r="B26" s="18" t="s">
        <v>36</v>
      </c>
      <c r="C26" s="20" t="s">
        <v>32</v>
      </c>
      <c r="D26" s="20" t="s">
        <v>23</v>
      </c>
      <c r="E26" s="21">
        <v>3381</v>
      </c>
      <c r="F26" s="22">
        <v>0.0312</v>
      </c>
      <c r="G26" s="19">
        <v>43748</v>
      </c>
      <c r="H26" s="21">
        <v>0</v>
      </c>
      <c r="I26" s="24">
        <f>E26*F26*10000*0.5</f>
        <v>527436</v>
      </c>
      <c r="J26" s="24">
        <f t="shared" si="0"/>
        <v>527436</v>
      </c>
    </row>
    <row r="27" hidden="1" spans="1:10">
      <c r="A27" s="18" t="s">
        <v>14</v>
      </c>
      <c r="B27" s="18" t="s">
        <v>37</v>
      </c>
      <c r="C27" s="20" t="s">
        <v>38</v>
      </c>
      <c r="D27" s="20" t="s">
        <v>33</v>
      </c>
      <c r="E27" s="21">
        <v>3830</v>
      </c>
      <c r="F27" s="22">
        <v>0.0259</v>
      </c>
      <c r="G27" s="19">
        <v>43633</v>
      </c>
      <c r="H27" s="21">
        <f>(E27)*10000</f>
        <v>38300000</v>
      </c>
      <c r="I27" s="24">
        <f t="shared" si="1"/>
        <v>991970</v>
      </c>
      <c r="J27" s="24">
        <f t="shared" si="0"/>
        <v>39291970</v>
      </c>
    </row>
    <row r="28" hidden="1" spans="1:10">
      <c r="A28" s="18" t="s">
        <v>14</v>
      </c>
      <c r="B28" s="18" t="s">
        <v>39</v>
      </c>
      <c r="C28" s="20" t="s">
        <v>38</v>
      </c>
      <c r="D28" s="20" t="s">
        <v>17</v>
      </c>
      <c r="E28" s="21">
        <v>10210</v>
      </c>
      <c r="F28" s="22">
        <v>0.0277</v>
      </c>
      <c r="G28" s="19">
        <v>43633</v>
      </c>
      <c r="H28" s="21">
        <v>0</v>
      </c>
      <c r="I28" s="24">
        <f t="shared" si="1"/>
        <v>2828170</v>
      </c>
      <c r="J28" s="24">
        <f t="shared" si="0"/>
        <v>2828170</v>
      </c>
    </row>
    <row r="29" hidden="1" spans="1:10">
      <c r="A29" s="18" t="s">
        <v>14</v>
      </c>
      <c r="B29" s="18" t="s">
        <v>40</v>
      </c>
      <c r="C29" s="20" t="s">
        <v>38</v>
      </c>
      <c r="D29" s="20" t="s">
        <v>21</v>
      </c>
      <c r="E29" s="21">
        <v>3830</v>
      </c>
      <c r="F29" s="22">
        <v>0.0302</v>
      </c>
      <c r="G29" s="19">
        <v>43633</v>
      </c>
      <c r="H29" s="21">
        <v>0</v>
      </c>
      <c r="I29" s="24">
        <f t="shared" si="1"/>
        <v>1156660</v>
      </c>
      <c r="J29" s="24">
        <f t="shared" si="0"/>
        <v>1156660</v>
      </c>
    </row>
    <row r="30" hidden="1" spans="1:10">
      <c r="A30" s="18" t="s">
        <v>14</v>
      </c>
      <c r="B30" s="18" t="s">
        <v>41</v>
      </c>
      <c r="C30" s="20" t="s">
        <v>38</v>
      </c>
      <c r="D30" s="20" t="s">
        <v>23</v>
      </c>
      <c r="E30" s="21">
        <v>3830</v>
      </c>
      <c r="F30" s="22">
        <v>0.0308</v>
      </c>
      <c r="G30" s="19">
        <v>43633</v>
      </c>
      <c r="H30" s="21">
        <v>0</v>
      </c>
      <c r="I30" s="24">
        <f>E30*F30*10000*0.5</f>
        <v>589820</v>
      </c>
      <c r="J30" s="24">
        <f t="shared" si="0"/>
        <v>589820</v>
      </c>
    </row>
    <row r="31" hidden="1" spans="1:10">
      <c r="A31" s="18" t="s">
        <v>14</v>
      </c>
      <c r="B31" s="18" t="s">
        <v>41</v>
      </c>
      <c r="C31" s="20" t="s">
        <v>38</v>
      </c>
      <c r="D31" s="20" t="s">
        <v>23</v>
      </c>
      <c r="E31" s="21">
        <v>3830</v>
      </c>
      <c r="F31" s="22">
        <v>0.0308</v>
      </c>
      <c r="G31" s="19">
        <v>43816</v>
      </c>
      <c r="H31" s="21">
        <v>0</v>
      </c>
      <c r="I31" s="24">
        <f>E31*F31*10000*0.5</f>
        <v>589820</v>
      </c>
      <c r="J31" s="24">
        <f t="shared" si="0"/>
        <v>589820</v>
      </c>
    </row>
    <row r="32" hidden="1" spans="1:10">
      <c r="A32" s="18" t="s">
        <v>14</v>
      </c>
      <c r="B32" s="18" t="s">
        <v>42</v>
      </c>
      <c r="C32" s="20" t="s">
        <v>43</v>
      </c>
      <c r="D32" s="20" t="s">
        <v>17</v>
      </c>
      <c r="E32" s="21">
        <v>5000</v>
      </c>
      <c r="F32" s="22">
        <v>0.0254</v>
      </c>
      <c r="G32" s="19">
        <v>43678</v>
      </c>
      <c r="H32" s="21">
        <v>0</v>
      </c>
      <c r="I32" s="24">
        <f t="shared" si="1"/>
        <v>1270000</v>
      </c>
      <c r="J32" s="24">
        <f t="shared" si="0"/>
        <v>1270000</v>
      </c>
    </row>
    <row r="33" hidden="1" spans="1:11">
      <c r="A33" s="18" t="s">
        <v>14</v>
      </c>
      <c r="B33" s="18" t="s">
        <v>44</v>
      </c>
      <c r="C33" s="20" t="s">
        <v>43</v>
      </c>
      <c r="D33" s="20" t="s">
        <v>17</v>
      </c>
      <c r="E33" s="21">
        <v>9800</v>
      </c>
      <c r="F33" s="22">
        <v>0.0254</v>
      </c>
      <c r="G33" s="19">
        <v>43678</v>
      </c>
      <c r="H33" s="21">
        <v>0</v>
      </c>
      <c r="I33" s="24">
        <f t="shared" si="1"/>
        <v>2489200</v>
      </c>
      <c r="J33" s="24">
        <f t="shared" si="0"/>
        <v>2489200</v>
      </c>
      <c r="K33" s="1" t="s">
        <v>29</v>
      </c>
    </row>
    <row r="34" hidden="1" spans="1:11">
      <c r="A34" s="18" t="s">
        <v>14</v>
      </c>
      <c r="B34" s="18" t="s">
        <v>44</v>
      </c>
      <c r="C34" s="20" t="s">
        <v>43</v>
      </c>
      <c r="D34" s="20" t="s">
        <v>17</v>
      </c>
      <c r="E34" s="21">
        <v>22768</v>
      </c>
      <c r="F34" s="22">
        <v>0.0254</v>
      </c>
      <c r="G34" s="19">
        <v>43678</v>
      </c>
      <c r="H34" s="21">
        <v>0</v>
      </c>
      <c r="I34" s="24">
        <f t="shared" si="1"/>
        <v>5783072</v>
      </c>
      <c r="J34" s="24">
        <f t="shared" si="0"/>
        <v>5783072</v>
      </c>
      <c r="K34" s="1" t="s">
        <v>29</v>
      </c>
    </row>
    <row r="35" hidden="1" spans="1:11">
      <c r="A35" s="18" t="s">
        <v>14</v>
      </c>
      <c r="B35" s="18" t="s">
        <v>45</v>
      </c>
      <c r="C35" s="20" t="s">
        <v>43</v>
      </c>
      <c r="D35" s="20" t="s">
        <v>23</v>
      </c>
      <c r="E35" s="21">
        <v>11200</v>
      </c>
      <c r="F35" s="22">
        <v>0.0275</v>
      </c>
      <c r="G35" s="19">
        <v>43498</v>
      </c>
      <c r="H35" s="21">
        <v>0</v>
      </c>
      <c r="I35" s="24">
        <f>E35*F35*10000*0.5</f>
        <v>1540000</v>
      </c>
      <c r="J35" s="24">
        <f t="shared" si="0"/>
        <v>1540000</v>
      </c>
      <c r="K35" s="1" t="s">
        <v>29</v>
      </c>
    </row>
    <row r="36" hidden="1" spans="1:11">
      <c r="A36" s="18" t="s">
        <v>14</v>
      </c>
      <c r="B36" s="18" t="s">
        <v>45</v>
      </c>
      <c r="C36" s="20" t="s">
        <v>43</v>
      </c>
      <c r="D36" s="20" t="s">
        <v>23</v>
      </c>
      <c r="E36" s="21">
        <v>11200</v>
      </c>
      <c r="F36" s="22">
        <v>0.0275</v>
      </c>
      <c r="G36" s="19">
        <v>43678</v>
      </c>
      <c r="H36" s="21">
        <v>0</v>
      </c>
      <c r="I36" s="24">
        <f>E36*F36*10000*0.5</f>
        <v>1540000</v>
      </c>
      <c r="J36" s="24">
        <f t="shared" si="0"/>
        <v>1540000</v>
      </c>
      <c r="K36" s="1" t="s">
        <v>29</v>
      </c>
    </row>
    <row r="37" hidden="1" spans="1:11">
      <c r="A37" s="18" t="s">
        <v>14</v>
      </c>
      <c r="B37" s="18" t="s">
        <v>45</v>
      </c>
      <c r="C37" s="20" t="s">
        <v>43</v>
      </c>
      <c r="D37" s="20" t="s">
        <v>23</v>
      </c>
      <c r="E37" s="21">
        <v>20000</v>
      </c>
      <c r="F37" s="22">
        <v>0.0275</v>
      </c>
      <c r="G37" s="19">
        <v>43498</v>
      </c>
      <c r="H37" s="21">
        <v>0</v>
      </c>
      <c r="I37" s="24">
        <f>E37*F37*10000*0.5</f>
        <v>2750000</v>
      </c>
      <c r="J37" s="24">
        <f t="shared" si="0"/>
        <v>2750000</v>
      </c>
      <c r="K37" s="1" t="s">
        <v>29</v>
      </c>
    </row>
    <row r="38" hidden="1" spans="1:11">
      <c r="A38" s="18" t="s">
        <v>14</v>
      </c>
      <c r="B38" s="18" t="s">
        <v>45</v>
      </c>
      <c r="C38" s="20" t="s">
        <v>43</v>
      </c>
      <c r="D38" s="20" t="s">
        <v>23</v>
      </c>
      <c r="E38" s="21">
        <v>20000</v>
      </c>
      <c r="F38" s="22">
        <v>0.0275</v>
      </c>
      <c r="G38" s="19">
        <v>43678</v>
      </c>
      <c r="H38" s="21">
        <v>0</v>
      </c>
      <c r="I38" s="24">
        <f>E38*F38*10000*0.5</f>
        <v>2750000</v>
      </c>
      <c r="J38" s="24">
        <f t="shared" si="0"/>
        <v>2750000</v>
      </c>
      <c r="K38" s="1" t="s">
        <v>29</v>
      </c>
    </row>
    <row r="39" hidden="1" spans="1:10">
      <c r="A39" s="18" t="s">
        <v>14</v>
      </c>
      <c r="B39" s="18" t="s">
        <v>46</v>
      </c>
      <c r="C39" s="20" t="s">
        <v>47</v>
      </c>
      <c r="D39" s="20" t="s">
        <v>33</v>
      </c>
      <c r="E39" s="21">
        <v>9612.83</v>
      </c>
      <c r="F39" s="22">
        <v>0.0235</v>
      </c>
      <c r="G39" s="19">
        <v>43767</v>
      </c>
      <c r="H39" s="21">
        <f>(E39)*10000</f>
        <v>96128300</v>
      </c>
      <c r="I39" s="24">
        <f t="shared" si="1"/>
        <v>2259015.05</v>
      </c>
      <c r="J39" s="24">
        <f t="shared" si="0"/>
        <v>98387315.05</v>
      </c>
    </row>
    <row r="40" hidden="1" spans="1:10">
      <c r="A40" s="18" t="s">
        <v>14</v>
      </c>
      <c r="B40" s="18" t="s">
        <v>48</v>
      </c>
      <c r="C40" s="20" t="s">
        <v>47</v>
      </c>
      <c r="D40" s="20" t="s">
        <v>17</v>
      </c>
      <c r="E40" s="21">
        <v>484</v>
      </c>
      <c r="F40" s="22">
        <v>0.0245</v>
      </c>
      <c r="G40" s="19">
        <v>43767</v>
      </c>
      <c r="H40" s="21">
        <v>0</v>
      </c>
      <c r="I40" s="24">
        <f t="shared" si="1"/>
        <v>118580</v>
      </c>
      <c r="J40" s="24">
        <f t="shared" si="0"/>
        <v>118580</v>
      </c>
    </row>
    <row r="41" hidden="1" spans="1:10">
      <c r="A41" s="18" t="s">
        <v>14</v>
      </c>
      <c r="B41" s="18" t="s">
        <v>49</v>
      </c>
      <c r="C41" s="20" t="s">
        <v>47</v>
      </c>
      <c r="D41" s="20" t="s">
        <v>23</v>
      </c>
      <c r="E41" s="21">
        <v>3904.43</v>
      </c>
      <c r="F41" s="22">
        <v>0.0274</v>
      </c>
      <c r="G41" s="19">
        <v>43584</v>
      </c>
      <c r="H41" s="21">
        <v>0</v>
      </c>
      <c r="I41" s="24">
        <f>E41*F41*10000*0.5</f>
        <v>534906.91</v>
      </c>
      <c r="J41" s="24">
        <f t="shared" si="0"/>
        <v>534906.91</v>
      </c>
    </row>
    <row r="42" hidden="1" spans="1:10">
      <c r="A42" s="18" t="s">
        <v>14</v>
      </c>
      <c r="B42" s="18" t="s">
        <v>49</v>
      </c>
      <c r="C42" s="20" t="s">
        <v>47</v>
      </c>
      <c r="D42" s="20" t="s">
        <v>23</v>
      </c>
      <c r="E42" s="21">
        <v>3904.43</v>
      </c>
      <c r="F42" s="22">
        <v>0.0274</v>
      </c>
      <c r="G42" s="19">
        <v>43767</v>
      </c>
      <c r="H42" s="21">
        <v>0</v>
      </c>
      <c r="I42" s="24">
        <f>E42*F42*10000*0.5</f>
        <v>534906.91</v>
      </c>
      <c r="J42" s="24">
        <f t="shared" si="0"/>
        <v>534906.91</v>
      </c>
    </row>
    <row r="43" hidden="1" spans="1:10">
      <c r="A43" s="18" t="s">
        <v>14</v>
      </c>
      <c r="B43" s="18" t="s">
        <v>50</v>
      </c>
      <c r="C43" s="19">
        <v>42815</v>
      </c>
      <c r="D43" s="20" t="s">
        <v>33</v>
      </c>
      <c r="E43" s="21">
        <v>12503</v>
      </c>
      <c r="F43" s="22">
        <v>0.0292</v>
      </c>
      <c r="G43" s="19">
        <v>43536</v>
      </c>
      <c r="H43" s="21">
        <v>0</v>
      </c>
      <c r="I43" s="24">
        <f t="shared" si="1"/>
        <v>3650876</v>
      </c>
      <c r="J43" s="24">
        <f t="shared" si="0"/>
        <v>3650876</v>
      </c>
    </row>
    <row r="44" hidden="1" spans="1:10">
      <c r="A44" s="18" t="s">
        <v>14</v>
      </c>
      <c r="B44" s="18" t="s">
        <v>51</v>
      </c>
      <c r="C44" s="19">
        <v>42815</v>
      </c>
      <c r="D44" s="20" t="s">
        <v>17</v>
      </c>
      <c r="E44" s="21">
        <v>9378</v>
      </c>
      <c r="F44" s="22">
        <v>0.0311</v>
      </c>
      <c r="G44" s="19">
        <v>43536</v>
      </c>
      <c r="H44" s="21">
        <v>0</v>
      </c>
      <c r="I44" s="24">
        <f t="shared" si="1"/>
        <v>2916558</v>
      </c>
      <c r="J44" s="24">
        <f t="shared" si="0"/>
        <v>2916558</v>
      </c>
    </row>
    <row r="45" hidden="1" spans="1:10">
      <c r="A45" s="18" t="s">
        <v>14</v>
      </c>
      <c r="B45" s="18" t="s">
        <v>52</v>
      </c>
      <c r="C45" s="19">
        <v>42815</v>
      </c>
      <c r="D45" s="20" t="s">
        <v>21</v>
      </c>
      <c r="E45" s="21">
        <v>1563.74</v>
      </c>
      <c r="F45" s="22">
        <v>0.034</v>
      </c>
      <c r="G45" s="19">
        <v>43536</v>
      </c>
      <c r="H45" s="21">
        <v>0</v>
      </c>
      <c r="I45" s="24">
        <f t="shared" si="1"/>
        <v>531671.6</v>
      </c>
      <c r="J45" s="24">
        <f t="shared" si="0"/>
        <v>531671.6</v>
      </c>
    </row>
    <row r="46" hidden="1" spans="1:11">
      <c r="A46" s="18" t="s">
        <v>14</v>
      </c>
      <c r="B46" s="18" t="s">
        <v>53</v>
      </c>
      <c r="C46" s="19">
        <v>42902</v>
      </c>
      <c r="D46" s="20" t="s">
        <v>17</v>
      </c>
      <c r="E46" s="21">
        <v>126972</v>
      </c>
      <c r="F46" s="22">
        <v>0.0396</v>
      </c>
      <c r="G46" s="19">
        <v>43625</v>
      </c>
      <c r="H46" s="21">
        <v>0</v>
      </c>
      <c r="I46" s="24">
        <f t="shared" si="1"/>
        <v>50280912</v>
      </c>
      <c r="J46" s="24">
        <f t="shared" si="0"/>
        <v>50280912</v>
      </c>
      <c r="K46" s="56" t="s">
        <v>29</v>
      </c>
    </row>
    <row r="47" hidden="1" spans="1:10">
      <c r="A47" s="18" t="s">
        <v>14</v>
      </c>
      <c r="B47" s="18" t="s">
        <v>54</v>
      </c>
      <c r="C47" s="19">
        <v>42983</v>
      </c>
      <c r="D47" s="20" t="s">
        <v>33</v>
      </c>
      <c r="E47" s="21">
        <v>4439</v>
      </c>
      <c r="F47" s="22">
        <v>0.0358</v>
      </c>
      <c r="G47" s="19">
        <v>43704</v>
      </c>
      <c r="H47" s="21">
        <v>0</v>
      </c>
      <c r="I47" s="24">
        <f t="shared" si="1"/>
        <v>1589162</v>
      </c>
      <c r="J47" s="24">
        <f t="shared" si="0"/>
        <v>1589162</v>
      </c>
    </row>
    <row r="48" hidden="1" spans="1:10">
      <c r="A48" s="18" t="s">
        <v>14</v>
      </c>
      <c r="B48" s="18" t="s">
        <v>55</v>
      </c>
      <c r="C48" s="19">
        <v>42983</v>
      </c>
      <c r="D48" s="20" t="s">
        <v>23</v>
      </c>
      <c r="E48" s="21">
        <v>9140</v>
      </c>
      <c r="F48" s="22">
        <v>0.0393</v>
      </c>
      <c r="G48" s="19">
        <v>43520</v>
      </c>
      <c r="H48" s="21">
        <v>0</v>
      </c>
      <c r="I48" s="24">
        <f>E48*F48*10000*0.5</f>
        <v>1796010</v>
      </c>
      <c r="J48" s="24">
        <f t="shared" si="0"/>
        <v>1796010</v>
      </c>
    </row>
    <row r="49" hidden="1" spans="1:10">
      <c r="A49" s="18" t="s">
        <v>14</v>
      </c>
      <c r="B49" s="18" t="s">
        <v>55</v>
      </c>
      <c r="C49" s="19">
        <v>42983</v>
      </c>
      <c r="D49" s="20" t="s">
        <v>23</v>
      </c>
      <c r="E49" s="21">
        <v>9140</v>
      </c>
      <c r="F49" s="22">
        <v>0.0393</v>
      </c>
      <c r="G49" s="19">
        <v>43704</v>
      </c>
      <c r="H49" s="21">
        <v>0</v>
      </c>
      <c r="I49" s="24">
        <f>E49*F49*10000*0.5</f>
        <v>1796010</v>
      </c>
      <c r="J49" s="24">
        <f t="shared" si="0"/>
        <v>1796010</v>
      </c>
    </row>
    <row r="50" ht="15.75" hidden="1" customHeight="1" spans="1:10">
      <c r="A50" s="18" t="s">
        <v>14</v>
      </c>
      <c r="B50" s="18" t="s">
        <v>56</v>
      </c>
      <c r="C50" s="19">
        <v>43049</v>
      </c>
      <c r="D50" s="20" t="s">
        <v>33</v>
      </c>
      <c r="E50" s="21">
        <v>21829</v>
      </c>
      <c r="F50" s="22">
        <v>0.0369</v>
      </c>
      <c r="G50" s="19">
        <v>43772</v>
      </c>
      <c r="H50" s="21">
        <v>0</v>
      </c>
      <c r="I50" s="24">
        <f t="shared" si="1"/>
        <v>8054901</v>
      </c>
      <c r="J50" s="24">
        <f t="shared" si="0"/>
        <v>8054901</v>
      </c>
    </row>
    <row r="51" ht="15.75" hidden="1" customHeight="1" spans="1:11">
      <c r="A51" s="18" t="s">
        <v>14</v>
      </c>
      <c r="B51" s="18" t="s">
        <v>57</v>
      </c>
      <c r="C51" s="19" t="s">
        <v>58</v>
      </c>
      <c r="D51" s="20" t="s">
        <v>17</v>
      </c>
      <c r="E51" s="21">
        <v>2000</v>
      </c>
      <c r="F51" s="22">
        <v>0.0333</v>
      </c>
      <c r="G51" s="19">
        <v>43655</v>
      </c>
      <c r="H51" s="21">
        <v>0</v>
      </c>
      <c r="I51" s="24">
        <f t="shared" si="1"/>
        <v>666000</v>
      </c>
      <c r="J51" s="24">
        <f t="shared" si="0"/>
        <v>666000</v>
      </c>
      <c r="K51" s="1" t="s">
        <v>59</v>
      </c>
    </row>
    <row r="52" ht="15.75" hidden="1" customHeight="1" spans="1:11">
      <c r="A52" s="18" t="s">
        <v>14</v>
      </c>
      <c r="B52" s="18" t="s">
        <v>60</v>
      </c>
      <c r="C52" s="19" t="s">
        <v>58</v>
      </c>
      <c r="D52" s="20" t="s">
        <v>61</v>
      </c>
      <c r="E52" s="21">
        <v>3000</v>
      </c>
      <c r="F52" s="22">
        <v>0.0404</v>
      </c>
      <c r="G52" s="19">
        <v>43655</v>
      </c>
      <c r="H52" s="21">
        <v>0</v>
      </c>
      <c r="I52" s="24">
        <f>E52*F52*10000*0.5</f>
        <v>606000</v>
      </c>
      <c r="J52" s="24">
        <f t="shared" si="0"/>
        <v>606000</v>
      </c>
      <c r="K52" s="1" t="s">
        <v>59</v>
      </c>
    </row>
    <row r="53" ht="15.75" hidden="1" customHeight="1" spans="1:11">
      <c r="A53" s="18" t="s">
        <v>14</v>
      </c>
      <c r="B53" s="18" t="s">
        <v>60</v>
      </c>
      <c r="C53" s="19" t="s">
        <v>58</v>
      </c>
      <c r="D53" s="20" t="s">
        <v>61</v>
      </c>
      <c r="E53" s="21">
        <v>3000</v>
      </c>
      <c r="F53" s="22">
        <v>0.0404</v>
      </c>
      <c r="G53" s="19">
        <v>43467</v>
      </c>
      <c r="H53" s="21">
        <v>0</v>
      </c>
      <c r="I53" s="24">
        <f>E53*F53*10000*0.5</f>
        <v>606000</v>
      </c>
      <c r="J53" s="24">
        <f t="shared" si="0"/>
        <v>606000</v>
      </c>
      <c r="K53" s="1" t="s">
        <v>59</v>
      </c>
    </row>
    <row r="54" ht="15.75" hidden="1" customHeight="1" spans="1:11">
      <c r="A54" s="18" t="s">
        <v>14</v>
      </c>
      <c r="B54" s="18" t="s">
        <v>62</v>
      </c>
      <c r="C54" s="19" t="s">
        <v>63</v>
      </c>
      <c r="D54" s="20" t="s">
        <v>21</v>
      </c>
      <c r="E54" s="21">
        <v>1322</v>
      </c>
      <c r="F54" s="22">
        <v>0.0394</v>
      </c>
      <c r="G54" s="19">
        <v>43565</v>
      </c>
      <c r="H54" s="21">
        <v>0</v>
      </c>
      <c r="I54" s="24">
        <f>E54*F54*10000</f>
        <v>520868</v>
      </c>
      <c r="J54" s="24">
        <f t="shared" si="0"/>
        <v>520868</v>
      </c>
      <c r="K54" s="1" t="s">
        <v>59</v>
      </c>
    </row>
    <row r="55" ht="15.75" hidden="1" customHeight="1" spans="1:11">
      <c r="A55" s="18" t="s">
        <v>14</v>
      </c>
      <c r="B55" s="18" t="s">
        <v>64</v>
      </c>
      <c r="C55" s="19" t="s">
        <v>65</v>
      </c>
      <c r="D55" s="20" t="s">
        <v>17</v>
      </c>
      <c r="E55" s="21">
        <v>5000</v>
      </c>
      <c r="F55" s="22">
        <v>0.0389</v>
      </c>
      <c r="G55" s="19">
        <v>43746</v>
      </c>
      <c r="H55" s="21">
        <v>0</v>
      </c>
      <c r="I55" s="24">
        <f>E55*F55*10000</f>
        <v>1945000</v>
      </c>
      <c r="J55" s="24">
        <f t="shared" si="0"/>
        <v>1945000</v>
      </c>
      <c r="K55" s="1" t="s">
        <v>66</v>
      </c>
    </row>
    <row r="56" ht="15.75" hidden="1" customHeight="1" spans="1:11">
      <c r="A56" s="18" t="s">
        <v>14</v>
      </c>
      <c r="B56" s="18" t="s">
        <v>67</v>
      </c>
      <c r="C56" s="19" t="s">
        <v>65</v>
      </c>
      <c r="D56" s="20" t="s">
        <v>61</v>
      </c>
      <c r="E56" s="21">
        <v>10000</v>
      </c>
      <c r="F56" s="22">
        <v>0.0407</v>
      </c>
      <c r="G56" s="19">
        <v>43746</v>
      </c>
      <c r="H56" s="21">
        <v>0</v>
      </c>
      <c r="I56" s="24">
        <f>E56*F56*10000*0.5</f>
        <v>2035000</v>
      </c>
      <c r="J56" s="24">
        <f t="shared" si="0"/>
        <v>2035000</v>
      </c>
      <c r="K56" s="1" t="s">
        <v>68</v>
      </c>
    </row>
    <row r="57" ht="15.75" hidden="1" customHeight="1" spans="1:11">
      <c r="A57" s="18" t="s">
        <v>14</v>
      </c>
      <c r="B57" s="18" t="s">
        <v>67</v>
      </c>
      <c r="C57" s="19" t="s">
        <v>65</v>
      </c>
      <c r="D57" s="20" t="s">
        <v>61</v>
      </c>
      <c r="E57" s="21">
        <v>10000</v>
      </c>
      <c r="F57" s="22">
        <v>0.0407</v>
      </c>
      <c r="G57" s="19">
        <v>43553</v>
      </c>
      <c r="H57" s="21">
        <v>0</v>
      </c>
      <c r="I57" s="24">
        <f>E57*F57*10000*0.5</f>
        <v>2035000</v>
      </c>
      <c r="J57" s="24">
        <f t="shared" si="0"/>
        <v>2035000</v>
      </c>
      <c r="K57" s="1" t="s">
        <v>68</v>
      </c>
    </row>
    <row r="58" ht="15.75" hidden="1" customHeight="1" spans="1:11">
      <c r="A58" s="18" t="s">
        <v>14</v>
      </c>
      <c r="B58" s="18" t="s">
        <v>69</v>
      </c>
      <c r="C58" s="19" t="s">
        <v>70</v>
      </c>
      <c r="D58" s="20" t="s">
        <v>33</v>
      </c>
      <c r="E58" s="21">
        <v>6038</v>
      </c>
      <c r="F58" s="22">
        <v>0.0357</v>
      </c>
      <c r="G58" s="19">
        <v>43769</v>
      </c>
      <c r="H58" s="21">
        <v>0</v>
      </c>
      <c r="I58" s="24">
        <f>E58*F58*10000</f>
        <v>2155566</v>
      </c>
      <c r="J58" s="24">
        <f t="shared" si="0"/>
        <v>2155566</v>
      </c>
      <c r="K58" s="1" t="s">
        <v>59</v>
      </c>
    </row>
    <row r="59" ht="15.75" hidden="1" customHeight="1" spans="1:11">
      <c r="A59" s="18" t="s">
        <v>14</v>
      </c>
      <c r="B59" s="18" t="s">
        <v>71</v>
      </c>
      <c r="C59" s="19" t="s">
        <v>72</v>
      </c>
      <c r="D59" s="20" t="s">
        <v>17</v>
      </c>
      <c r="E59" s="21">
        <v>10000</v>
      </c>
      <c r="F59" s="22">
        <v>0.0374</v>
      </c>
      <c r="G59" s="19">
        <v>43770</v>
      </c>
      <c r="H59" s="21">
        <v>0</v>
      </c>
      <c r="I59" s="24">
        <f>E59*F59*10000</f>
        <v>3740000</v>
      </c>
      <c r="J59" s="24">
        <f t="shared" si="0"/>
        <v>3740000</v>
      </c>
      <c r="K59" s="1" t="s">
        <v>68</v>
      </c>
    </row>
    <row r="60" hidden="1" spans="1:10">
      <c r="A60" s="27" t="s">
        <v>73</v>
      </c>
      <c r="B60" s="18"/>
      <c r="C60" s="20"/>
      <c r="D60" s="20"/>
      <c r="E60" s="21">
        <f t="array" ref="E60">SUM(SUMIFS(E61:E96,D61:D96,{"3年","5年","7年"}),SUMIFS(E61:E96,D61:D96,"10年")/2)</f>
        <v>41557.63</v>
      </c>
      <c r="F60" s="22">
        <v>0</v>
      </c>
      <c r="G60" s="28"/>
      <c r="H60" s="21">
        <f>(SUM(H61:H96))</f>
        <v>44066300</v>
      </c>
      <c r="I60" s="24">
        <f>SUM(I61:I96)</f>
        <v>14483856.55</v>
      </c>
      <c r="J60" s="24">
        <f>SUM(J61:J96)</f>
        <v>58550156.55</v>
      </c>
    </row>
    <row r="61" ht="15.75" hidden="1" customHeight="1" spans="1:10">
      <c r="A61" s="18" t="s">
        <v>74</v>
      </c>
      <c r="B61" s="18" t="s">
        <v>15</v>
      </c>
      <c r="C61" s="19" t="s">
        <v>16</v>
      </c>
      <c r="D61" s="20" t="s">
        <v>17</v>
      </c>
      <c r="E61" s="21">
        <v>1500</v>
      </c>
      <c r="F61" s="22">
        <v>0.0412</v>
      </c>
      <c r="G61" s="19">
        <v>43629</v>
      </c>
      <c r="H61" s="21">
        <f>(E61)*10000</f>
        <v>15000000</v>
      </c>
      <c r="I61" s="24">
        <f t="shared" ref="I61:I96" si="2">E61*F61*10000</f>
        <v>618000</v>
      </c>
      <c r="J61" s="24">
        <f t="shared" ref="J61:J96" si="3">H61+I61</f>
        <v>15618000</v>
      </c>
    </row>
    <row r="62" ht="15.75" hidden="1" customHeight="1" spans="1:10">
      <c r="A62" s="18" t="s">
        <v>74</v>
      </c>
      <c r="B62" s="18" t="s">
        <v>18</v>
      </c>
      <c r="C62" s="19" t="s">
        <v>19</v>
      </c>
      <c r="D62" s="20" t="s">
        <v>17</v>
      </c>
      <c r="E62" s="21">
        <v>1653</v>
      </c>
      <c r="F62" s="22">
        <v>0.0325</v>
      </c>
      <c r="G62" s="19">
        <v>43621</v>
      </c>
      <c r="H62" s="21">
        <v>0</v>
      </c>
      <c r="I62" s="24">
        <f t="shared" si="2"/>
        <v>537225</v>
      </c>
      <c r="J62" s="24">
        <f t="shared" si="3"/>
        <v>537225</v>
      </c>
    </row>
    <row r="63" ht="15.75" hidden="1" customHeight="1" spans="1:10">
      <c r="A63" s="18" t="s">
        <v>74</v>
      </c>
      <c r="B63" s="18" t="s">
        <v>18</v>
      </c>
      <c r="C63" s="19" t="s">
        <v>19</v>
      </c>
      <c r="D63" s="20" t="s">
        <v>17</v>
      </c>
      <c r="E63" s="21">
        <v>1000</v>
      </c>
      <c r="F63" s="22">
        <v>0.0325</v>
      </c>
      <c r="G63" s="19">
        <v>43621</v>
      </c>
      <c r="H63" s="21">
        <v>0</v>
      </c>
      <c r="I63" s="24">
        <f t="shared" si="2"/>
        <v>325000</v>
      </c>
      <c r="J63" s="24">
        <f t="shared" si="3"/>
        <v>325000</v>
      </c>
    </row>
    <row r="64" ht="15.75" hidden="1" customHeight="1" spans="1:10">
      <c r="A64" s="18" t="s">
        <v>74</v>
      </c>
      <c r="B64" s="18" t="s">
        <v>20</v>
      </c>
      <c r="C64" s="19" t="s">
        <v>19</v>
      </c>
      <c r="D64" s="20" t="s">
        <v>21</v>
      </c>
      <c r="E64" s="21">
        <v>1101</v>
      </c>
      <c r="F64" s="22">
        <v>0.0352</v>
      </c>
      <c r="G64" s="19">
        <v>43621</v>
      </c>
      <c r="H64" s="21">
        <v>0</v>
      </c>
      <c r="I64" s="24">
        <f t="shared" si="2"/>
        <v>387552</v>
      </c>
      <c r="J64" s="24">
        <f t="shared" si="3"/>
        <v>387552</v>
      </c>
    </row>
    <row r="65" ht="15.75" hidden="1" customHeight="1" spans="1:10">
      <c r="A65" s="18" t="s">
        <v>74</v>
      </c>
      <c r="B65" s="18" t="s">
        <v>20</v>
      </c>
      <c r="C65" s="19" t="s">
        <v>19</v>
      </c>
      <c r="D65" s="20" t="s">
        <v>21</v>
      </c>
      <c r="E65" s="21">
        <v>667</v>
      </c>
      <c r="F65" s="22">
        <v>0.0352</v>
      </c>
      <c r="G65" s="19">
        <v>43621</v>
      </c>
      <c r="H65" s="21">
        <v>0</v>
      </c>
      <c r="I65" s="24">
        <f t="shared" si="2"/>
        <v>234784</v>
      </c>
      <c r="J65" s="24">
        <f t="shared" si="3"/>
        <v>234784</v>
      </c>
    </row>
    <row r="66" ht="15.75" hidden="1" customHeight="1" spans="1:10">
      <c r="A66" s="18" t="s">
        <v>74</v>
      </c>
      <c r="B66" s="18" t="s">
        <v>22</v>
      </c>
      <c r="C66" s="19" t="s">
        <v>19</v>
      </c>
      <c r="D66" s="20" t="s">
        <v>23</v>
      </c>
      <c r="E66" s="21">
        <v>1101</v>
      </c>
      <c r="F66" s="22">
        <v>0.0358</v>
      </c>
      <c r="G66" s="19">
        <v>43804</v>
      </c>
      <c r="H66" s="21">
        <v>0</v>
      </c>
      <c r="I66" s="24">
        <f>E66*F66*10000*0.5</f>
        <v>197079</v>
      </c>
      <c r="J66" s="24">
        <f t="shared" si="3"/>
        <v>197079</v>
      </c>
    </row>
    <row r="67" ht="15.75" hidden="1" customHeight="1" spans="1:10">
      <c r="A67" s="18" t="s">
        <v>74</v>
      </c>
      <c r="B67" s="18" t="s">
        <v>22</v>
      </c>
      <c r="C67" s="19" t="s">
        <v>19</v>
      </c>
      <c r="D67" s="20" t="s">
        <v>23</v>
      </c>
      <c r="E67" s="21">
        <v>1101</v>
      </c>
      <c r="F67" s="22">
        <v>0.0358</v>
      </c>
      <c r="G67" s="19">
        <v>43621</v>
      </c>
      <c r="H67" s="21">
        <v>0</v>
      </c>
      <c r="I67" s="24">
        <f>E67*F67*10000*0.5</f>
        <v>197079</v>
      </c>
      <c r="J67" s="24">
        <f t="shared" si="3"/>
        <v>197079</v>
      </c>
    </row>
    <row r="68" ht="15.75" hidden="1" customHeight="1" spans="1:10">
      <c r="A68" s="18" t="s">
        <v>74</v>
      </c>
      <c r="B68" s="18" t="s">
        <v>22</v>
      </c>
      <c r="C68" s="19" t="s">
        <v>19</v>
      </c>
      <c r="D68" s="20" t="s">
        <v>23</v>
      </c>
      <c r="E68" s="21">
        <v>1000</v>
      </c>
      <c r="F68" s="22">
        <v>0.0358</v>
      </c>
      <c r="G68" s="19">
        <v>43804</v>
      </c>
      <c r="H68" s="21">
        <v>0</v>
      </c>
      <c r="I68" s="24">
        <f>E68*F68*10000*0.5</f>
        <v>179000</v>
      </c>
      <c r="J68" s="24">
        <f t="shared" si="3"/>
        <v>179000</v>
      </c>
    </row>
    <row r="69" ht="15.75" hidden="1" customHeight="1" spans="1:10">
      <c r="A69" s="18" t="s">
        <v>74</v>
      </c>
      <c r="B69" s="18" t="s">
        <v>22</v>
      </c>
      <c r="C69" s="19" t="s">
        <v>19</v>
      </c>
      <c r="D69" s="20" t="s">
        <v>23</v>
      </c>
      <c r="E69" s="21">
        <v>1000</v>
      </c>
      <c r="F69" s="22">
        <v>0.0358</v>
      </c>
      <c r="G69" s="19">
        <v>43621</v>
      </c>
      <c r="H69" s="21">
        <v>0</v>
      </c>
      <c r="I69" s="24">
        <f>E69*F69*10000*0.5</f>
        <v>179000</v>
      </c>
      <c r="J69" s="24">
        <f t="shared" si="3"/>
        <v>179000</v>
      </c>
    </row>
    <row r="70" ht="15.75" hidden="1" customHeight="1" spans="1:10">
      <c r="A70" s="18" t="s">
        <v>74</v>
      </c>
      <c r="B70" s="18" t="s">
        <v>75</v>
      </c>
      <c r="C70" s="19" t="s">
        <v>76</v>
      </c>
      <c r="D70" s="20" t="s">
        <v>17</v>
      </c>
      <c r="E70" s="21">
        <v>1844.5</v>
      </c>
      <c r="F70" s="22">
        <v>0.0372</v>
      </c>
      <c r="G70" s="19">
        <v>43693</v>
      </c>
      <c r="H70" s="21">
        <v>0</v>
      </c>
      <c r="I70" s="24">
        <f t="shared" si="2"/>
        <v>686154</v>
      </c>
      <c r="J70" s="24">
        <f t="shared" si="3"/>
        <v>686154</v>
      </c>
    </row>
    <row r="71" ht="15.75" hidden="1" customHeight="1" spans="1:10">
      <c r="A71" s="18" t="s">
        <v>74</v>
      </c>
      <c r="B71" s="18" t="s">
        <v>77</v>
      </c>
      <c r="C71" s="19" t="s">
        <v>76</v>
      </c>
      <c r="D71" s="20" t="s">
        <v>21</v>
      </c>
      <c r="E71" s="21">
        <v>1844.5</v>
      </c>
      <c r="F71" s="22">
        <v>0.0401</v>
      </c>
      <c r="G71" s="19">
        <v>43693</v>
      </c>
      <c r="H71" s="21">
        <v>0</v>
      </c>
      <c r="I71" s="24">
        <f t="shared" si="2"/>
        <v>739644.5</v>
      </c>
      <c r="J71" s="24">
        <f t="shared" si="3"/>
        <v>739644.5</v>
      </c>
    </row>
    <row r="72" ht="15.75" hidden="1" customHeight="1" spans="1:10">
      <c r="A72" s="18" t="s">
        <v>74</v>
      </c>
      <c r="B72" s="18" t="s">
        <v>78</v>
      </c>
      <c r="C72" s="19" t="s">
        <v>76</v>
      </c>
      <c r="D72" s="20" t="s">
        <v>23</v>
      </c>
      <c r="E72" s="21">
        <v>1844.5</v>
      </c>
      <c r="F72" s="22">
        <v>0.0399</v>
      </c>
      <c r="G72" s="19">
        <v>43693</v>
      </c>
      <c r="H72" s="21">
        <v>0</v>
      </c>
      <c r="I72" s="24">
        <f>E72*F72*10000*0.5</f>
        <v>367977.75</v>
      </c>
      <c r="J72" s="24">
        <f t="shared" si="3"/>
        <v>367977.75</v>
      </c>
    </row>
    <row r="73" ht="15.75" hidden="1" customHeight="1" spans="1:10">
      <c r="A73" s="18" t="s">
        <v>74</v>
      </c>
      <c r="B73" s="18" t="s">
        <v>78</v>
      </c>
      <c r="C73" s="19" t="s">
        <v>76</v>
      </c>
      <c r="D73" s="20" t="s">
        <v>23</v>
      </c>
      <c r="E73" s="21">
        <v>1844.5</v>
      </c>
      <c r="F73" s="22">
        <v>0.0399</v>
      </c>
      <c r="G73" s="19">
        <v>43514</v>
      </c>
      <c r="H73" s="21">
        <v>0</v>
      </c>
      <c r="I73" s="24">
        <f>E73*F73*10000*0.5</f>
        <v>367977.75</v>
      </c>
      <c r="J73" s="24">
        <f t="shared" si="3"/>
        <v>367977.75</v>
      </c>
    </row>
    <row r="74" ht="15.75" hidden="1" customHeight="1" spans="1:10">
      <c r="A74" s="18" t="s">
        <v>74</v>
      </c>
      <c r="B74" s="18" t="s">
        <v>24</v>
      </c>
      <c r="C74" s="19" t="s">
        <v>25</v>
      </c>
      <c r="D74" s="20" t="s">
        <v>17</v>
      </c>
      <c r="E74" s="21">
        <v>92</v>
      </c>
      <c r="F74" s="22">
        <v>0.0307</v>
      </c>
      <c r="G74" s="19">
        <v>43762</v>
      </c>
      <c r="H74" s="21">
        <v>0</v>
      </c>
      <c r="I74" s="24">
        <f t="shared" si="2"/>
        <v>28244</v>
      </c>
      <c r="J74" s="24">
        <f t="shared" si="3"/>
        <v>28244</v>
      </c>
    </row>
    <row r="75" ht="15.75" hidden="1" customHeight="1" spans="1:10">
      <c r="A75" s="18" t="s">
        <v>74</v>
      </c>
      <c r="B75" s="18" t="s">
        <v>26</v>
      </c>
      <c r="C75" s="19" t="s">
        <v>25</v>
      </c>
      <c r="D75" s="20" t="s">
        <v>21</v>
      </c>
      <c r="E75" s="21">
        <v>89</v>
      </c>
      <c r="F75" s="22">
        <v>0.0323</v>
      </c>
      <c r="G75" s="19">
        <v>43762</v>
      </c>
      <c r="H75" s="21">
        <v>0</v>
      </c>
      <c r="I75" s="24">
        <f t="shared" si="2"/>
        <v>28747</v>
      </c>
      <c r="J75" s="24">
        <f t="shared" si="3"/>
        <v>28747</v>
      </c>
    </row>
    <row r="76" ht="15.75" hidden="1" customHeight="1" spans="1:10">
      <c r="A76" s="18" t="s">
        <v>74</v>
      </c>
      <c r="B76" s="18" t="s">
        <v>27</v>
      </c>
      <c r="C76" s="19" t="s">
        <v>25</v>
      </c>
      <c r="D76" s="20" t="s">
        <v>23</v>
      </c>
      <c r="E76" s="21">
        <v>87</v>
      </c>
      <c r="F76" s="22">
        <v>0.0323</v>
      </c>
      <c r="G76" s="19">
        <v>43762</v>
      </c>
      <c r="H76" s="21">
        <v>0</v>
      </c>
      <c r="I76" s="24">
        <f>E76*F76*10000*0.5</f>
        <v>14050.5</v>
      </c>
      <c r="J76" s="24">
        <f t="shared" si="3"/>
        <v>14050.5</v>
      </c>
    </row>
    <row r="77" ht="15.75" hidden="1" customHeight="1" spans="1:10">
      <c r="A77" s="18" t="s">
        <v>74</v>
      </c>
      <c r="B77" s="18" t="s">
        <v>27</v>
      </c>
      <c r="C77" s="19" t="s">
        <v>25</v>
      </c>
      <c r="D77" s="20" t="s">
        <v>23</v>
      </c>
      <c r="E77" s="21">
        <v>87</v>
      </c>
      <c r="F77" s="22">
        <v>0.0323</v>
      </c>
      <c r="G77" s="19">
        <v>43579</v>
      </c>
      <c r="H77" s="21">
        <v>0</v>
      </c>
      <c r="I77" s="24">
        <f>E77*F77*10000*0.5</f>
        <v>14050.5</v>
      </c>
      <c r="J77" s="24">
        <f t="shared" si="3"/>
        <v>14050.5</v>
      </c>
    </row>
    <row r="78" ht="15.75" hidden="1" customHeight="1" spans="1:10">
      <c r="A78" s="18" t="s">
        <v>74</v>
      </c>
      <c r="B78" s="18" t="s">
        <v>37</v>
      </c>
      <c r="C78" s="19" t="s">
        <v>38</v>
      </c>
      <c r="D78" s="20" t="s">
        <v>33</v>
      </c>
      <c r="E78" s="21">
        <v>353</v>
      </c>
      <c r="F78" s="22">
        <v>0.0259</v>
      </c>
      <c r="G78" s="19">
        <v>43633</v>
      </c>
      <c r="H78" s="21">
        <f>(E78)*10000</f>
        <v>3530000</v>
      </c>
      <c r="I78" s="24">
        <f t="shared" si="2"/>
        <v>91427</v>
      </c>
      <c r="J78" s="24">
        <f t="shared" si="3"/>
        <v>3621427</v>
      </c>
    </row>
    <row r="79" ht="15.75" hidden="1" customHeight="1" spans="1:10">
      <c r="A79" s="18" t="s">
        <v>74</v>
      </c>
      <c r="B79" s="18" t="s">
        <v>39</v>
      </c>
      <c r="C79" s="19" t="s">
        <v>38</v>
      </c>
      <c r="D79" s="20" t="s">
        <v>17</v>
      </c>
      <c r="E79" s="21">
        <v>941</v>
      </c>
      <c r="F79" s="22">
        <v>0.0277</v>
      </c>
      <c r="G79" s="19">
        <v>43633</v>
      </c>
      <c r="H79" s="21">
        <v>0</v>
      </c>
      <c r="I79" s="24">
        <f t="shared" si="2"/>
        <v>260657</v>
      </c>
      <c r="J79" s="24">
        <f t="shared" si="3"/>
        <v>260657</v>
      </c>
    </row>
    <row r="80" ht="15.75" hidden="1" customHeight="1" spans="1:10">
      <c r="A80" s="18" t="s">
        <v>74</v>
      </c>
      <c r="B80" s="18" t="s">
        <v>40</v>
      </c>
      <c r="C80" s="19" t="s">
        <v>38</v>
      </c>
      <c r="D80" s="20" t="s">
        <v>21</v>
      </c>
      <c r="E80" s="21">
        <v>353</v>
      </c>
      <c r="F80" s="22">
        <v>0.0302</v>
      </c>
      <c r="G80" s="19">
        <v>43633</v>
      </c>
      <c r="H80" s="21">
        <v>0</v>
      </c>
      <c r="I80" s="24">
        <f t="shared" si="2"/>
        <v>106606</v>
      </c>
      <c r="J80" s="24">
        <f t="shared" si="3"/>
        <v>106606</v>
      </c>
    </row>
    <row r="81" ht="15.75" hidden="1" customHeight="1" spans="1:10">
      <c r="A81" s="18" t="s">
        <v>74</v>
      </c>
      <c r="B81" s="18" t="s">
        <v>41</v>
      </c>
      <c r="C81" s="19" t="s">
        <v>38</v>
      </c>
      <c r="D81" s="20" t="s">
        <v>23</v>
      </c>
      <c r="E81" s="21">
        <v>353</v>
      </c>
      <c r="F81" s="22">
        <v>0.0308</v>
      </c>
      <c r="G81" s="19">
        <v>43816</v>
      </c>
      <c r="H81" s="21">
        <v>0</v>
      </c>
      <c r="I81" s="24">
        <f>E81*F81*10000*0.5</f>
        <v>54362</v>
      </c>
      <c r="J81" s="24">
        <f t="shared" si="3"/>
        <v>54362</v>
      </c>
    </row>
    <row r="82" ht="15.75" hidden="1" customHeight="1" spans="1:10">
      <c r="A82" s="18" t="s">
        <v>74</v>
      </c>
      <c r="B82" s="18" t="s">
        <v>41</v>
      </c>
      <c r="C82" s="19" t="s">
        <v>38</v>
      </c>
      <c r="D82" s="20" t="s">
        <v>23</v>
      </c>
      <c r="E82" s="21">
        <v>353</v>
      </c>
      <c r="F82" s="22">
        <v>0.0308</v>
      </c>
      <c r="G82" s="19">
        <v>43633</v>
      </c>
      <c r="H82" s="21">
        <v>0</v>
      </c>
      <c r="I82" s="24">
        <f>E82*F82*10000*0.5</f>
        <v>54362</v>
      </c>
      <c r="J82" s="24">
        <f t="shared" si="3"/>
        <v>54362</v>
      </c>
    </row>
    <row r="83" ht="15.75" hidden="1" customHeight="1" spans="1:11">
      <c r="A83" s="18" t="s">
        <v>74</v>
      </c>
      <c r="B83" s="18" t="s">
        <v>44</v>
      </c>
      <c r="C83" s="19" t="s">
        <v>43</v>
      </c>
      <c r="D83" s="20" t="s">
        <v>17</v>
      </c>
      <c r="E83" s="21">
        <v>700</v>
      </c>
      <c r="F83" s="22">
        <v>0.0254</v>
      </c>
      <c r="G83" s="19">
        <v>43678</v>
      </c>
      <c r="H83" s="21">
        <v>0</v>
      </c>
      <c r="I83" s="24">
        <f t="shared" si="2"/>
        <v>177800</v>
      </c>
      <c r="J83" s="24">
        <f t="shared" si="3"/>
        <v>177800</v>
      </c>
      <c r="K83" s="1" t="s">
        <v>29</v>
      </c>
    </row>
    <row r="84" ht="15.75" hidden="1" customHeight="1" spans="1:11">
      <c r="A84" s="18" t="s">
        <v>74</v>
      </c>
      <c r="B84" s="18" t="s">
        <v>45</v>
      </c>
      <c r="C84" s="19" t="s">
        <v>43</v>
      </c>
      <c r="D84" s="20" t="s">
        <v>23</v>
      </c>
      <c r="E84" s="21">
        <v>800</v>
      </c>
      <c r="F84" s="22">
        <v>0.0275</v>
      </c>
      <c r="G84" s="19">
        <v>43678</v>
      </c>
      <c r="H84" s="21">
        <v>0</v>
      </c>
      <c r="I84" s="24">
        <f>E84*F84*10000*0.5</f>
        <v>110000</v>
      </c>
      <c r="J84" s="24">
        <f t="shared" si="3"/>
        <v>110000</v>
      </c>
      <c r="K84" s="1" t="s">
        <v>29</v>
      </c>
    </row>
    <row r="85" ht="15.75" hidden="1" customHeight="1" spans="1:11">
      <c r="A85" s="18" t="s">
        <v>74</v>
      </c>
      <c r="B85" s="18" t="s">
        <v>45</v>
      </c>
      <c r="C85" s="19" t="s">
        <v>43</v>
      </c>
      <c r="D85" s="20" t="s">
        <v>23</v>
      </c>
      <c r="E85" s="21">
        <v>800</v>
      </c>
      <c r="F85" s="22">
        <v>0.0275</v>
      </c>
      <c r="G85" s="19">
        <v>43498</v>
      </c>
      <c r="H85" s="21">
        <v>0</v>
      </c>
      <c r="I85" s="24">
        <f>E85*F85*10000*0.5</f>
        <v>110000</v>
      </c>
      <c r="J85" s="24">
        <f t="shared" si="3"/>
        <v>110000</v>
      </c>
      <c r="K85" s="1" t="s">
        <v>29</v>
      </c>
    </row>
    <row r="86" ht="15.75" hidden="1" customHeight="1" spans="1:10">
      <c r="A86" s="18" t="s">
        <v>74</v>
      </c>
      <c r="B86" s="18" t="s">
        <v>46</v>
      </c>
      <c r="C86" s="19" t="s">
        <v>47</v>
      </c>
      <c r="D86" s="20" t="s">
        <v>33</v>
      </c>
      <c r="E86" s="21">
        <v>2553.63</v>
      </c>
      <c r="F86" s="22">
        <v>0.0235</v>
      </c>
      <c r="G86" s="19">
        <v>43767</v>
      </c>
      <c r="H86" s="21">
        <f>(E86)*10000</f>
        <v>25536300</v>
      </c>
      <c r="I86" s="24">
        <f t="shared" si="2"/>
        <v>600103.05</v>
      </c>
      <c r="J86" s="24">
        <f t="shared" si="3"/>
        <v>26136403.05</v>
      </c>
    </row>
    <row r="87" ht="15.75" hidden="1" customHeight="1" spans="1:10">
      <c r="A87" s="18" t="s">
        <v>74</v>
      </c>
      <c r="B87" s="18" t="s">
        <v>48</v>
      </c>
      <c r="C87" s="19" t="s">
        <v>47</v>
      </c>
      <c r="D87" s="20" t="s">
        <v>17</v>
      </c>
      <c r="E87" s="21">
        <v>228</v>
      </c>
      <c r="F87" s="22">
        <v>0.0245</v>
      </c>
      <c r="G87" s="19">
        <v>43767</v>
      </c>
      <c r="H87" s="21">
        <v>0</v>
      </c>
      <c r="I87" s="24">
        <f t="shared" si="2"/>
        <v>55860</v>
      </c>
      <c r="J87" s="24">
        <f t="shared" si="3"/>
        <v>55860</v>
      </c>
    </row>
    <row r="88" ht="15.75" hidden="1" customHeight="1" spans="1:10">
      <c r="A88" s="18" t="s">
        <v>74</v>
      </c>
      <c r="B88" s="18" t="s">
        <v>49</v>
      </c>
      <c r="C88" s="19" t="s">
        <v>47</v>
      </c>
      <c r="D88" s="20" t="s">
        <v>23</v>
      </c>
      <c r="E88" s="21">
        <v>1767</v>
      </c>
      <c r="F88" s="22">
        <v>0.0274</v>
      </c>
      <c r="G88" s="19">
        <v>43584</v>
      </c>
      <c r="H88" s="21">
        <v>0</v>
      </c>
      <c r="I88" s="24">
        <f>E88*F88*10000*0.5</f>
        <v>242079</v>
      </c>
      <c r="J88" s="24">
        <f t="shared" si="3"/>
        <v>242079</v>
      </c>
    </row>
    <row r="89" ht="15.75" hidden="1" customHeight="1" spans="1:10">
      <c r="A89" s="18" t="s">
        <v>74</v>
      </c>
      <c r="B89" s="18" t="s">
        <v>49</v>
      </c>
      <c r="C89" s="19" t="s">
        <v>47</v>
      </c>
      <c r="D89" s="20" t="s">
        <v>23</v>
      </c>
      <c r="E89" s="21">
        <v>1767</v>
      </c>
      <c r="F89" s="22">
        <v>0.0274</v>
      </c>
      <c r="G89" s="19">
        <v>43767</v>
      </c>
      <c r="H89" s="21">
        <v>0</v>
      </c>
      <c r="I89" s="24">
        <f>E89*F89*10000*0.5</f>
        <v>242079</v>
      </c>
      <c r="J89" s="24">
        <f t="shared" si="3"/>
        <v>242079</v>
      </c>
    </row>
    <row r="90" ht="15.75" hidden="1" customHeight="1" spans="1:10">
      <c r="A90" s="18" t="s">
        <v>74</v>
      </c>
      <c r="B90" s="18" t="s">
        <v>79</v>
      </c>
      <c r="C90" s="19" t="s">
        <v>80</v>
      </c>
      <c r="D90" s="20" t="s">
        <v>17</v>
      </c>
      <c r="E90" s="21">
        <v>1242</v>
      </c>
      <c r="F90" s="22">
        <v>0.0283</v>
      </c>
      <c r="G90" s="19">
        <v>43804</v>
      </c>
      <c r="H90" s="21">
        <v>0</v>
      </c>
      <c r="I90" s="24">
        <f t="shared" si="2"/>
        <v>351486</v>
      </c>
      <c r="J90" s="24">
        <f t="shared" si="3"/>
        <v>351486</v>
      </c>
    </row>
    <row r="91" ht="15.75" hidden="1" customHeight="1" spans="1:10">
      <c r="A91" s="18" t="s">
        <v>74</v>
      </c>
      <c r="B91" s="18" t="s">
        <v>81</v>
      </c>
      <c r="C91" s="19">
        <v>42902</v>
      </c>
      <c r="D91" s="20" t="s">
        <v>17</v>
      </c>
      <c r="E91" s="21">
        <v>3500</v>
      </c>
      <c r="F91" s="22">
        <v>0.037</v>
      </c>
      <c r="G91" s="19">
        <v>43625</v>
      </c>
      <c r="H91" s="21">
        <v>0</v>
      </c>
      <c r="I91" s="24">
        <f t="shared" si="2"/>
        <v>1295000</v>
      </c>
      <c r="J91" s="24">
        <f t="shared" si="3"/>
        <v>1295000</v>
      </c>
    </row>
    <row r="92" ht="15.75" hidden="1" customHeight="1" spans="1:10">
      <c r="A92" s="18" t="s">
        <v>74</v>
      </c>
      <c r="B92" s="18" t="s">
        <v>82</v>
      </c>
      <c r="C92" s="19">
        <v>42902</v>
      </c>
      <c r="D92" s="20" t="s">
        <v>21</v>
      </c>
      <c r="E92" s="21">
        <v>3500</v>
      </c>
      <c r="F92" s="22">
        <v>0.0402</v>
      </c>
      <c r="G92" s="19">
        <v>43625</v>
      </c>
      <c r="H92" s="21">
        <v>0</v>
      </c>
      <c r="I92" s="24">
        <f t="shared" si="2"/>
        <v>1407000</v>
      </c>
      <c r="J92" s="24">
        <f t="shared" si="3"/>
        <v>1407000</v>
      </c>
    </row>
    <row r="93" ht="15.75" hidden="1" customHeight="1" spans="1:10">
      <c r="A93" s="18" t="s">
        <v>74</v>
      </c>
      <c r="B93" s="18" t="s">
        <v>56</v>
      </c>
      <c r="C93" s="19">
        <v>43049</v>
      </c>
      <c r="D93" s="20" t="s">
        <v>33</v>
      </c>
      <c r="E93" s="21">
        <v>10485</v>
      </c>
      <c r="F93" s="22">
        <v>0.0369</v>
      </c>
      <c r="G93" s="19">
        <v>43772</v>
      </c>
      <c r="H93" s="21">
        <v>0</v>
      </c>
      <c r="I93" s="24">
        <f t="shared" si="2"/>
        <v>3868965</v>
      </c>
      <c r="J93" s="24">
        <f t="shared" si="3"/>
        <v>3868965</v>
      </c>
    </row>
    <row r="94" ht="15.75" hidden="1" customHeight="1" spans="1:12">
      <c r="A94" s="18" t="s">
        <v>74</v>
      </c>
      <c r="B94" s="18" t="s">
        <v>57</v>
      </c>
      <c r="C94" s="19" t="s">
        <v>58</v>
      </c>
      <c r="D94" s="20" t="s">
        <v>17</v>
      </c>
      <c r="E94" s="21">
        <f>250-250</f>
        <v>0</v>
      </c>
      <c r="F94" s="22">
        <v>0.0333</v>
      </c>
      <c r="G94" s="19">
        <v>43655</v>
      </c>
      <c r="H94" s="21">
        <v>0</v>
      </c>
      <c r="I94" s="24">
        <f t="shared" si="2"/>
        <v>0</v>
      </c>
      <c r="J94" s="24">
        <f t="shared" si="3"/>
        <v>0</v>
      </c>
      <c r="K94" s="1" t="s">
        <v>59</v>
      </c>
      <c r="L94" s="1" t="s">
        <v>83</v>
      </c>
    </row>
    <row r="95" ht="15.75" hidden="1" customHeight="1" spans="1:11">
      <c r="A95" s="18" t="s">
        <v>74</v>
      </c>
      <c r="B95" s="18" t="s">
        <v>62</v>
      </c>
      <c r="C95" s="19" t="s">
        <v>63</v>
      </c>
      <c r="D95" s="20" t="s">
        <v>21</v>
      </c>
      <c r="E95" s="21">
        <v>333</v>
      </c>
      <c r="F95" s="22">
        <v>0.0394</v>
      </c>
      <c r="G95" s="19">
        <v>43565</v>
      </c>
      <c r="H95" s="21">
        <v>0</v>
      </c>
      <c r="I95" s="24">
        <f t="shared" si="2"/>
        <v>131202</v>
      </c>
      <c r="J95" s="24">
        <f t="shared" si="3"/>
        <v>131202</v>
      </c>
      <c r="K95" s="1" t="s">
        <v>59</v>
      </c>
    </row>
    <row r="96" ht="15.75" hidden="1" customHeight="1" spans="1:11">
      <c r="A96" s="18" t="s">
        <v>74</v>
      </c>
      <c r="B96" s="18" t="s">
        <v>69</v>
      </c>
      <c r="C96" s="19" t="s">
        <v>70</v>
      </c>
      <c r="D96" s="20" t="s">
        <v>33</v>
      </c>
      <c r="E96" s="21">
        <v>625.5</v>
      </c>
      <c r="F96" s="22">
        <v>0.0357</v>
      </c>
      <c r="G96" s="19">
        <v>43769</v>
      </c>
      <c r="H96" s="21">
        <v>0</v>
      </c>
      <c r="I96" s="24">
        <f t="shared" si="2"/>
        <v>223303.5</v>
      </c>
      <c r="J96" s="24">
        <f t="shared" si="3"/>
        <v>223303.5</v>
      </c>
      <c r="K96" s="1" t="s">
        <v>59</v>
      </c>
    </row>
    <row r="97" hidden="1" spans="1:10">
      <c r="A97" s="27" t="s">
        <v>84</v>
      </c>
      <c r="B97" s="18"/>
      <c r="C97" s="20"/>
      <c r="D97" s="20"/>
      <c r="E97" s="21">
        <f t="array" ref="E97">SUM(SUMIFS(E98:E131,D98:D131,{"3年","5年","7年"}),SUMIFS(E98:E131,D98:D131,"10年")/2)</f>
        <v>39980.44</v>
      </c>
      <c r="F97" s="22">
        <v>0</v>
      </c>
      <c r="G97" s="28"/>
      <c r="H97" s="21">
        <f>(SUM(H98:H131))</f>
        <v>61314400</v>
      </c>
      <c r="I97" s="33">
        <f>SUM(I98:I131)</f>
        <v>13399551.4</v>
      </c>
      <c r="J97" s="33">
        <f>SUM(J98:J131)</f>
        <v>74713951.4</v>
      </c>
    </row>
    <row r="98" hidden="1" spans="1:10">
      <c r="A98" s="18" t="s">
        <v>85</v>
      </c>
      <c r="B98" s="18" t="s">
        <v>15</v>
      </c>
      <c r="C98" s="20" t="s">
        <v>16</v>
      </c>
      <c r="D98" s="20" t="s">
        <v>17</v>
      </c>
      <c r="E98" s="21">
        <v>1250</v>
      </c>
      <c r="F98" s="22">
        <v>0.0412</v>
      </c>
      <c r="G98" s="19">
        <v>43629</v>
      </c>
      <c r="H98" s="21">
        <f>(E98)*10000</f>
        <v>12500000</v>
      </c>
      <c r="I98" s="24">
        <f t="shared" ref="I98:I137" si="4">E98*F98*10000</f>
        <v>515000</v>
      </c>
      <c r="J98" s="24">
        <f t="shared" ref="J98:J131" si="5">H98+I98</f>
        <v>13015000</v>
      </c>
    </row>
    <row r="99" hidden="1" spans="1:10">
      <c r="A99" s="18" t="s">
        <v>85</v>
      </c>
      <c r="B99" s="18" t="s">
        <v>18</v>
      </c>
      <c r="C99" s="20" t="s">
        <v>19</v>
      </c>
      <c r="D99" s="20" t="s">
        <v>17</v>
      </c>
      <c r="E99" s="21">
        <v>947</v>
      </c>
      <c r="F99" s="22">
        <v>0.0325</v>
      </c>
      <c r="G99" s="19">
        <v>43621</v>
      </c>
      <c r="H99" s="21">
        <v>0</v>
      </c>
      <c r="I99" s="24">
        <f t="shared" si="4"/>
        <v>307775</v>
      </c>
      <c r="J99" s="24">
        <f t="shared" si="5"/>
        <v>307775</v>
      </c>
    </row>
    <row r="100" hidden="1" spans="1:10">
      <c r="A100" s="18" t="s">
        <v>85</v>
      </c>
      <c r="B100" s="18" t="s">
        <v>18</v>
      </c>
      <c r="C100" s="20" t="s">
        <v>19</v>
      </c>
      <c r="D100" s="20" t="s">
        <v>17</v>
      </c>
      <c r="E100" s="21">
        <v>367</v>
      </c>
      <c r="F100" s="22">
        <v>0.0325</v>
      </c>
      <c r="G100" s="19">
        <v>43621</v>
      </c>
      <c r="H100" s="21">
        <v>0</v>
      </c>
      <c r="I100" s="24">
        <f t="shared" si="4"/>
        <v>119275</v>
      </c>
      <c r="J100" s="24">
        <f t="shared" si="5"/>
        <v>119275</v>
      </c>
    </row>
    <row r="101" hidden="1" spans="1:10">
      <c r="A101" s="18" t="s">
        <v>85</v>
      </c>
      <c r="B101" s="18" t="s">
        <v>20</v>
      </c>
      <c r="C101" s="20" t="s">
        <v>19</v>
      </c>
      <c r="D101" s="20" t="s">
        <v>21</v>
      </c>
      <c r="E101" s="21">
        <v>244</v>
      </c>
      <c r="F101" s="22">
        <v>0.0352</v>
      </c>
      <c r="G101" s="19">
        <v>43621</v>
      </c>
      <c r="H101" s="21">
        <v>0</v>
      </c>
      <c r="I101" s="24">
        <f t="shared" si="4"/>
        <v>85888</v>
      </c>
      <c r="J101" s="24">
        <f t="shared" si="5"/>
        <v>85888</v>
      </c>
    </row>
    <row r="102" hidden="1" spans="1:10">
      <c r="A102" s="18" t="s">
        <v>85</v>
      </c>
      <c r="B102" s="18" t="s">
        <v>20</v>
      </c>
      <c r="C102" s="20" t="s">
        <v>19</v>
      </c>
      <c r="D102" s="20" t="s">
        <v>21</v>
      </c>
      <c r="E102" s="21">
        <v>630</v>
      </c>
      <c r="F102" s="22">
        <v>0.0352</v>
      </c>
      <c r="G102" s="19">
        <v>43621</v>
      </c>
      <c r="H102" s="21">
        <v>0</v>
      </c>
      <c r="I102" s="24">
        <f t="shared" si="4"/>
        <v>221760</v>
      </c>
      <c r="J102" s="24">
        <f t="shared" si="5"/>
        <v>221760</v>
      </c>
    </row>
    <row r="103" hidden="1" spans="1:10">
      <c r="A103" s="18" t="s">
        <v>85</v>
      </c>
      <c r="B103" s="18" t="s">
        <v>22</v>
      </c>
      <c r="C103" s="20" t="s">
        <v>19</v>
      </c>
      <c r="D103" s="20" t="s">
        <v>23</v>
      </c>
      <c r="E103" s="21">
        <v>367</v>
      </c>
      <c r="F103" s="22">
        <v>0.0358</v>
      </c>
      <c r="G103" s="19">
        <v>43621</v>
      </c>
      <c r="H103" s="21">
        <v>0</v>
      </c>
      <c r="I103" s="24">
        <f>E103*F103*10000*0.5</f>
        <v>65693</v>
      </c>
      <c r="J103" s="24">
        <f t="shared" si="5"/>
        <v>65693</v>
      </c>
    </row>
    <row r="104" hidden="1" spans="1:10">
      <c r="A104" s="18" t="s">
        <v>85</v>
      </c>
      <c r="B104" s="18" t="s">
        <v>22</v>
      </c>
      <c r="C104" s="20" t="s">
        <v>19</v>
      </c>
      <c r="D104" s="20" t="s">
        <v>23</v>
      </c>
      <c r="E104" s="21">
        <v>367</v>
      </c>
      <c r="F104" s="22">
        <v>0.0358</v>
      </c>
      <c r="G104" s="19">
        <v>43804</v>
      </c>
      <c r="H104" s="21">
        <v>0</v>
      </c>
      <c r="I104" s="24">
        <f>E104*F104*10000*0.5</f>
        <v>65693</v>
      </c>
      <c r="J104" s="24">
        <f t="shared" si="5"/>
        <v>65693</v>
      </c>
    </row>
    <row r="105" hidden="1" spans="1:10">
      <c r="A105" s="18" t="s">
        <v>85</v>
      </c>
      <c r="B105" s="18" t="s">
        <v>22</v>
      </c>
      <c r="C105" s="20" t="s">
        <v>19</v>
      </c>
      <c r="D105" s="20" t="s">
        <v>23</v>
      </c>
      <c r="E105" s="21">
        <v>2630</v>
      </c>
      <c r="F105" s="22">
        <v>0.0358</v>
      </c>
      <c r="G105" s="19">
        <v>43621</v>
      </c>
      <c r="H105" s="21">
        <v>0</v>
      </c>
      <c r="I105" s="24">
        <f>E105*F105*10000*0.5</f>
        <v>470770</v>
      </c>
      <c r="J105" s="24">
        <f t="shared" si="5"/>
        <v>470770</v>
      </c>
    </row>
    <row r="106" hidden="1" spans="1:10">
      <c r="A106" s="18" t="s">
        <v>85</v>
      </c>
      <c r="B106" s="18" t="s">
        <v>22</v>
      </c>
      <c r="C106" s="20" t="s">
        <v>19</v>
      </c>
      <c r="D106" s="20" t="s">
        <v>23</v>
      </c>
      <c r="E106" s="21">
        <v>2630</v>
      </c>
      <c r="F106" s="22">
        <v>0.0358</v>
      </c>
      <c r="G106" s="19">
        <v>43804</v>
      </c>
      <c r="H106" s="21">
        <v>0</v>
      </c>
      <c r="I106" s="24">
        <f>E106*F106*10000*0.5</f>
        <v>470770</v>
      </c>
      <c r="J106" s="24">
        <f t="shared" si="5"/>
        <v>470770</v>
      </c>
    </row>
    <row r="107" hidden="1" spans="1:10">
      <c r="A107" s="18" t="s">
        <v>85</v>
      </c>
      <c r="B107" s="18" t="s">
        <v>31</v>
      </c>
      <c r="C107" s="20" t="s">
        <v>32</v>
      </c>
      <c r="D107" s="20" t="s">
        <v>33</v>
      </c>
      <c r="E107" s="21">
        <v>273</v>
      </c>
      <c r="F107" s="22">
        <v>0.0243</v>
      </c>
      <c r="G107" s="19">
        <v>43565</v>
      </c>
      <c r="H107" s="21">
        <f>(E107)*10000</f>
        <v>2730000</v>
      </c>
      <c r="I107" s="24">
        <f t="shared" si="4"/>
        <v>66339</v>
      </c>
      <c r="J107" s="24">
        <f t="shared" si="5"/>
        <v>2796339</v>
      </c>
    </row>
    <row r="108" hidden="1" spans="1:10">
      <c r="A108" s="18" t="s">
        <v>85</v>
      </c>
      <c r="B108" s="18" t="s">
        <v>34</v>
      </c>
      <c r="C108" s="20" t="s">
        <v>32</v>
      </c>
      <c r="D108" s="20" t="s">
        <v>17</v>
      </c>
      <c r="E108" s="21">
        <v>886</v>
      </c>
      <c r="F108" s="22">
        <v>0.0265</v>
      </c>
      <c r="G108" s="19">
        <v>43565</v>
      </c>
      <c r="H108" s="21">
        <v>0</v>
      </c>
      <c r="I108" s="24">
        <f t="shared" si="4"/>
        <v>234790</v>
      </c>
      <c r="J108" s="24">
        <f t="shared" si="5"/>
        <v>234790</v>
      </c>
    </row>
    <row r="109" hidden="1" spans="1:10">
      <c r="A109" s="18" t="s">
        <v>85</v>
      </c>
      <c r="B109" s="18" t="s">
        <v>35</v>
      </c>
      <c r="C109" s="20" t="s">
        <v>32</v>
      </c>
      <c r="D109" s="20" t="s">
        <v>21</v>
      </c>
      <c r="E109" s="21">
        <v>750</v>
      </c>
      <c r="F109" s="22">
        <v>0.0298</v>
      </c>
      <c r="G109" s="19">
        <v>43565</v>
      </c>
      <c r="H109" s="21">
        <v>0</v>
      </c>
      <c r="I109" s="24">
        <f t="shared" si="4"/>
        <v>223500</v>
      </c>
      <c r="J109" s="24">
        <f t="shared" si="5"/>
        <v>223500</v>
      </c>
    </row>
    <row r="110" hidden="1" spans="1:10">
      <c r="A110" s="18" t="s">
        <v>85</v>
      </c>
      <c r="B110" s="18" t="s">
        <v>36</v>
      </c>
      <c r="C110" s="20" t="s">
        <v>32</v>
      </c>
      <c r="D110" s="20" t="s">
        <v>23</v>
      </c>
      <c r="E110" s="21">
        <v>817</v>
      </c>
      <c r="F110" s="22">
        <v>0.0312</v>
      </c>
      <c r="G110" s="19">
        <v>43565</v>
      </c>
      <c r="H110" s="21">
        <v>0</v>
      </c>
      <c r="I110" s="24">
        <f>E110*F110*10000*0.5</f>
        <v>127452</v>
      </c>
      <c r="J110" s="24">
        <f t="shared" si="5"/>
        <v>127452</v>
      </c>
    </row>
    <row r="111" hidden="1" spans="1:10">
      <c r="A111" s="18" t="s">
        <v>85</v>
      </c>
      <c r="B111" s="18" t="s">
        <v>36</v>
      </c>
      <c r="C111" s="20" t="s">
        <v>32</v>
      </c>
      <c r="D111" s="20" t="s">
        <v>23</v>
      </c>
      <c r="E111" s="21">
        <v>817</v>
      </c>
      <c r="F111" s="22">
        <v>0.0312</v>
      </c>
      <c r="G111" s="19">
        <v>43748</v>
      </c>
      <c r="H111" s="21">
        <v>0</v>
      </c>
      <c r="I111" s="24">
        <f>E111*F111*10000*0.5</f>
        <v>127452</v>
      </c>
      <c r="J111" s="24">
        <f t="shared" si="5"/>
        <v>127452</v>
      </c>
    </row>
    <row r="112" hidden="1" spans="1:11">
      <c r="A112" s="18" t="s">
        <v>85</v>
      </c>
      <c r="B112" s="18" t="s">
        <v>44</v>
      </c>
      <c r="C112" s="20" t="s">
        <v>43</v>
      </c>
      <c r="D112" s="20" t="s">
        <v>17</v>
      </c>
      <c r="E112" s="21">
        <v>1400</v>
      </c>
      <c r="F112" s="22">
        <v>0.0254</v>
      </c>
      <c r="G112" s="19">
        <v>43678</v>
      </c>
      <c r="H112" s="21">
        <v>0</v>
      </c>
      <c r="I112" s="24">
        <f t="shared" si="4"/>
        <v>355600</v>
      </c>
      <c r="J112" s="24">
        <f t="shared" si="5"/>
        <v>355600</v>
      </c>
      <c r="K112" s="1" t="s">
        <v>29</v>
      </c>
    </row>
    <row r="113" hidden="1" spans="1:11">
      <c r="A113" s="18" t="s">
        <v>85</v>
      </c>
      <c r="B113" s="18" t="s">
        <v>45</v>
      </c>
      <c r="C113" s="20" t="s">
        <v>43</v>
      </c>
      <c r="D113" s="20" t="s">
        <v>23</v>
      </c>
      <c r="E113" s="21">
        <v>1600</v>
      </c>
      <c r="F113" s="22">
        <v>0.0275</v>
      </c>
      <c r="G113" s="19">
        <v>43498</v>
      </c>
      <c r="H113" s="21">
        <v>0</v>
      </c>
      <c r="I113" s="24">
        <f>E113*F113*10000*0.5</f>
        <v>220000</v>
      </c>
      <c r="J113" s="24">
        <f t="shared" si="5"/>
        <v>220000</v>
      </c>
      <c r="K113" s="1" t="s">
        <v>29</v>
      </c>
    </row>
    <row r="114" hidden="1" spans="1:11">
      <c r="A114" s="18" t="s">
        <v>85</v>
      </c>
      <c r="B114" s="18" t="s">
        <v>45</v>
      </c>
      <c r="C114" s="20" t="s">
        <v>43</v>
      </c>
      <c r="D114" s="20" t="s">
        <v>23</v>
      </c>
      <c r="E114" s="21">
        <v>1600</v>
      </c>
      <c r="F114" s="22">
        <v>0.0275</v>
      </c>
      <c r="G114" s="19">
        <v>43678</v>
      </c>
      <c r="H114" s="21">
        <v>0</v>
      </c>
      <c r="I114" s="24">
        <f>E114*F114*10000*0.5</f>
        <v>220000</v>
      </c>
      <c r="J114" s="24">
        <f t="shared" si="5"/>
        <v>220000</v>
      </c>
      <c r="K114" s="1" t="s">
        <v>29</v>
      </c>
    </row>
    <row r="115" hidden="1" spans="1:10">
      <c r="A115" s="18" t="s">
        <v>85</v>
      </c>
      <c r="B115" s="18" t="s">
        <v>46</v>
      </c>
      <c r="C115" s="20" t="s">
        <v>47</v>
      </c>
      <c r="D115" s="20" t="s">
        <v>33</v>
      </c>
      <c r="E115" s="21">
        <v>4608.44</v>
      </c>
      <c r="F115" s="22">
        <v>0.0235</v>
      </c>
      <c r="G115" s="19">
        <v>43767</v>
      </c>
      <c r="H115" s="21">
        <f>(E115)*10000</f>
        <v>46084400</v>
      </c>
      <c r="I115" s="24">
        <f t="shared" si="4"/>
        <v>1082983.4</v>
      </c>
      <c r="J115" s="24">
        <f t="shared" si="5"/>
        <v>47167383.4</v>
      </c>
    </row>
    <row r="116" hidden="1" spans="1:10">
      <c r="A116" s="18" t="s">
        <v>85</v>
      </c>
      <c r="B116" s="18" t="s">
        <v>48</v>
      </c>
      <c r="C116" s="20" t="s">
        <v>47</v>
      </c>
      <c r="D116" s="20" t="s">
        <v>17</v>
      </c>
      <c r="E116" s="21">
        <v>412</v>
      </c>
      <c r="F116" s="22">
        <v>0.0245</v>
      </c>
      <c r="G116" s="19">
        <v>43767</v>
      </c>
      <c r="H116" s="21">
        <v>0</v>
      </c>
      <c r="I116" s="24">
        <f t="shared" si="4"/>
        <v>100940</v>
      </c>
      <c r="J116" s="24">
        <f t="shared" si="5"/>
        <v>100940</v>
      </c>
    </row>
    <row r="117" hidden="1" spans="1:10">
      <c r="A117" s="18" t="s">
        <v>85</v>
      </c>
      <c r="B117" s="18" t="s">
        <v>49</v>
      </c>
      <c r="C117" s="20" t="s">
        <v>47</v>
      </c>
      <c r="D117" s="20" t="s">
        <v>23</v>
      </c>
      <c r="E117" s="21">
        <v>3190</v>
      </c>
      <c r="F117" s="22">
        <v>0.0274</v>
      </c>
      <c r="G117" s="19">
        <v>43767</v>
      </c>
      <c r="H117" s="21">
        <v>0</v>
      </c>
      <c r="I117" s="24">
        <f>E117*F117*10000*0.5</f>
        <v>437030</v>
      </c>
      <c r="J117" s="24">
        <f t="shared" si="5"/>
        <v>437030</v>
      </c>
    </row>
    <row r="118" hidden="1" spans="1:10">
      <c r="A118" s="18" t="s">
        <v>85</v>
      </c>
      <c r="B118" s="18" t="s">
        <v>49</v>
      </c>
      <c r="C118" s="20" t="s">
        <v>47</v>
      </c>
      <c r="D118" s="20" t="s">
        <v>23</v>
      </c>
      <c r="E118" s="21">
        <v>3190</v>
      </c>
      <c r="F118" s="22">
        <v>0.0274</v>
      </c>
      <c r="G118" s="19">
        <v>43584</v>
      </c>
      <c r="H118" s="21">
        <v>0</v>
      </c>
      <c r="I118" s="24">
        <f>E118*F118*10000*0.5</f>
        <v>437030</v>
      </c>
      <c r="J118" s="24">
        <f t="shared" si="5"/>
        <v>437030</v>
      </c>
    </row>
    <row r="119" hidden="1" spans="1:10">
      <c r="A119" s="18" t="s">
        <v>85</v>
      </c>
      <c r="B119" s="18" t="s">
        <v>81</v>
      </c>
      <c r="C119" s="19">
        <v>42902</v>
      </c>
      <c r="D119" s="20" t="s">
        <v>17</v>
      </c>
      <c r="E119" s="21">
        <v>2137</v>
      </c>
      <c r="F119" s="22">
        <v>0.037</v>
      </c>
      <c r="G119" s="19">
        <v>43625</v>
      </c>
      <c r="H119" s="21">
        <v>0</v>
      </c>
      <c r="I119" s="24">
        <f t="shared" si="4"/>
        <v>790690</v>
      </c>
      <c r="J119" s="24">
        <f t="shared" si="5"/>
        <v>790690</v>
      </c>
    </row>
    <row r="120" hidden="1" spans="1:10">
      <c r="A120" s="18" t="s">
        <v>85</v>
      </c>
      <c r="B120" s="18" t="s">
        <v>82</v>
      </c>
      <c r="C120" s="19">
        <v>42902</v>
      </c>
      <c r="D120" s="20" t="s">
        <v>21</v>
      </c>
      <c r="E120" s="21">
        <v>500</v>
      </c>
      <c r="F120" s="22">
        <v>0.0402</v>
      </c>
      <c r="G120" s="19">
        <v>43625</v>
      </c>
      <c r="H120" s="21">
        <v>0</v>
      </c>
      <c r="I120" s="24">
        <f t="shared" si="4"/>
        <v>201000</v>
      </c>
      <c r="J120" s="24">
        <f t="shared" si="5"/>
        <v>201000</v>
      </c>
    </row>
    <row r="121" hidden="1" spans="1:11">
      <c r="A121" s="18" t="s">
        <v>85</v>
      </c>
      <c r="B121" s="18" t="s">
        <v>53</v>
      </c>
      <c r="C121" s="19">
        <v>42902</v>
      </c>
      <c r="D121" s="20" t="s">
        <v>17</v>
      </c>
      <c r="E121" s="21">
        <v>1694</v>
      </c>
      <c r="F121" s="22">
        <v>0.0396</v>
      </c>
      <c r="G121" s="19">
        <v>43625</v>
      </c>
      <c r="H121" s="21">
        <v>0</v>
      </c>
      <c r="I121" s="24">
        <f t="shared" si="4"/>
        <v>670824</v>
      </c>
      <c r="J121" s="24">
        <f t="shared" si="5"/>
        <v>670824</v>
      </c>
      <c r="K121" s="56" t="s">
        <v>29</v>
      </c>
    </row>
    <row r="122" hidden="1" spans="1:10">
      <c r="A122" s="18" t="s">
        <v>85</v>
      </c>
      <c r="B122" s="18" t="s">
        <v>54</v>
      </c>
      <c r="C122" s="19">
        <v>42983</v>
      </c>
      <c r="D122" s="20" t="s">
        <v>33</v>
      </c>
      <c r="E122" s="21">
        <v>945</v>
      </c>
      <c r="F122" s="22">
        <v>0.0358</v>
      </c>
      <c r="G122" s="19">
        <v>43704</v>
      </c>
      <c r="H122" s="21">
        <v>0</v>
      </c>
      <c r="I122" s="24">
        <f t="shared" si="4"/>
        <v>338310</v>
      </c>
      <c r="J122" s="24">
        <f t="shared" si="5"/>
        <v>338310</v>
      </c>
    </row>
    <row r="123" hidden="1" spans="1:10">
      <c r="A123" s="18" t="s">
        <v>85</v>
      </c>
      <c r="B123" s="18" t="s">
        <v>55</v>
      </c>
      <c r="C123" s="19">
        <v>42983</v>
      </c>
      <c r="D123" s="20" t="s">
        <v>23</v>
      </c>
      <c r="E123" s="21">
        <v>1945</v>
      </c>
      <c r="F123" s="22">
        <v>0.0393</v>
      </c>
      <c r="G123" s="19">
        <v>43520</v>
      </c>
      <c r="H123" s="21">
        <v>0</v>
      </c>
      <c r="I123" s="24">
        <f>E123*F123*10000*0.5</f>
        <v>382192.5</v>
      </c>
      <c r="J123" s="24">
        <f t="shared" si="5"/>
        <v>382192.5</v>
      </c>
    </row>
    <row r="124" ht="15.75" hidden="1" customHeight="1" spans="1:10">
      <c r="A124" s="18" t="s">
        <v>85</v>
      </c>
      <c r="B124" s="18" t="s">
        <v>55</v>
      </c>
      <c r="C124" s="19">
        <v>42983</v>
      </c>
      <c r="D124" s="20" t="s">
        <v>23</v>
      </c>
      <c r="E124" s="21">
        <v>1945</v>
      </c>
      <c r="F124" s="22">
        <v>0.0393</v>
      </c>
      <c r="G124" s="19">
        <v>43704</v>
      </c>
      <c r="H124" s="21">
        <v>0</v>
      </c>
      <c r="I124" s="24">
        <f>E124*F124*10000*0.5</f>
        <v>382192.5</v>
      </c>
      <c r="J124" s="24">
        <f t="shared" si="5"/>
        <v>382192.5</v>
      </c>
    </row>
    <row r="125" hidden="1" spans="1:10">
      <c r="A125" s="18" t="s">
        <v>85</v>
      </c>
      <c r="B125" s="18" t="s">
        <v>56</v>
      </c>
      <c r="C125" s="19">
        <v>43049</v>
      </c>
      <c r="D125" s="20" t="s">
        <v>33</v>
      </c>
      <c r="E125" s="21">
        <v>1750</v>
      </c>
      <c r="F125" s="22">
        <v>0.0369</v>
      </c>
      <c r="G125" s="19">
        <v>43772</v>
      </c>
      <c r="H125" s="21">
        <v>0</v>
      </c>
      <c r="I125" s="24">
        <f t="shared" si="4"/>
        <v>645750</v>
      </c>
      <c r="J125" s="24">
        <f t="shared" si="5"/>
        <v>645750</v>
      </c>
    </row>
    <row r="126" hidden="1" spans="1:11">
      <c r="A126" s="18" t="s">
        <v>85</v>
      </c>
      <c r="B126" s="18" t="s">
        <v>86</v>
      </c>
      <c r="C126" s="19" t="s">
        <v>58</v>
      </c>
      <c r="D126" s="20" t="s">
        <v>21</v>
      </c>
      <c r="E126" s="21">
        <v>5026</v>
      </c>
      <c r="F126" s="22">
        <v>0.0389</v>
      </c>
      <c r="G126" s="19">
        <v>43655</v>
      </c>
      <c r="H126" s="21">
        <v>0</v>
      </c>
      <c r="I126" s="24">
        <f t="shared" si="4"/>
        <v>1955114</v>
      </c>
      <c r="J126" s="24">
        <f t="shared" si="5"/>
        <v>1955114</v>
      </c>
      <c r="K126" s="1" t="s">
        <v>59</v>
      </c>
    </row>
    <row r="127" ht="15.75" hidden="1" customHeight="1" spans="1:11">
      <c r="A127" s="18" t="s">
        <v>85</v>
      </c>
      <c r="B127" s="18" t="s">
        <v>87</v>
      </c>
      <c r="C127" s="19" t="s">
        <v>58</v>
      </c>
      <c r="D127" s="20" t="s">
        <v>17</v>
      </c>
      <c r="E127" s="21">
        <v>2170</v>
      </c>
      <c r="F127" s="22">
        <v>0.0333</v>
      </c>
      <c r="G127" s="19">
        <v>43655</v>
      </c>
      <c r="H127" s="21">
        <v>0</v>
      </c>
      <c r="I127" s="24">
        <f t="shared" si="4"/>
        <v>722610</v>
      </c>
      <c r="J127" s="24">
        <f t="shared" si="5"/>
        <v>722610</v>
      </c>
      <c r="K127" s="1" t="s">
        <v>88</v>
      </c>
    </row>
    <row r="128" hidden="1" spans="1:11">
      <c r="A128" s="18" t="s">
        <v>85</v>
      </c>
      <c r="B128" s="18" t="s">
        <v>62</v>
      </c>
      <c r="C128" s="19" t="s">
        <v>63</v>
      </c>
      <c r="D128" s="20" t="s">
        <v>21</v>
      </c>
      <c r="E128" s="21">
        <v>1942</v>
      </c>
      <c r="F128" s="22">
        <v>0.0394</v>
      </c>
      <c r="G128" s="19">
        <v>43565</v>
      </c>
      <c r="H128" s="21">
        <v>0</v>
      </c>
      <c r="I128" s="24">
        <f t="shared" si="4"/>
        <v>765148</v>
      </c>
      <c r="J128" s="24">
        <f t="shared" si="5"/>
        <v>765148</v>
      </c>
      <c r="K128" s="1" t="s">
        <v>59</v>
      </c>
    </row>
    <row r="129" ht="15.75" hidden="1" customHeight="1" spans="1:11">
      <c r="A129" s="18" t="s">
        <v>85</v>
      </c>
      <c r="B129" s="18" t="s">
        <v>64</v>
      </c>
      <c r="C129" s="19" t="s">
        <v>65</v>
      </c>
      <c r="D129" s="20" t="s">
        <v>17</v>
      </c>
      <c r="E129" s="21">
        <v>1140</v>
      </c>
      <c r="F129" s="22">
        <v>0.0389</v>
      </c>
      <c r="G129" s="19">
        <v>43746</v>
      </c>
      <c r="H129" s="21">
        <v>0</v>
      </c>
      <c r="I129" s="24">
        <f t="shared" si="4"/>
        <v>443460</v>
      </c>
      <c r="J129" s="24">
        <f t="shared" si="5"/>
        <v>443460</v>
      </c>
      <c r="K129" s="1" t="s">
        <v>66</v>
      </c>
    </row>
    <row r="130" hidden="1" spans="1:11">
      <c r="A130" s="18" t="s">
        <v>85</v>
      </c>
      <c r="B130" s="18" t="s">
        <v>67</v>
      </c>
      <c r="C130" s="19" t="s">
        <v>65</v>
      </c>
      <c r="D130" s="20" t="s">
        <v>89</v>
      </c>
      <c r="E130" s="21">
        <v>360</v>
      </c>
      <c r="F130" s="22">
        <v>0.0407</v>
      </c>
      <c r="G130" s="19">
        <v>43746</v>
      </c>
      <c r="H130" s="21">
        <v>0</v>
      </c>
      <c r="I130" s="24">
        <f>E130*F130*10000*0.5</f>
        <v>73260</v>
      </c>
      <c r="J130" s="24">
        <f t="shared" si="5"/>
        <v>73260</v>
      </c>
      <c r="K130" s="1" t="s">
        <v>68</v>
      </c>
    </row>
    <row r="131" ht="15.75" hidden="1" customHeight="1" spans="1:11">
      <c r="A131" s="18" t="s">
        <v>85</v>
      </c>
      <c r="B131" s="18" t="s">
        <v>67</v>
      </c>
      <c r="C131" s="19" t="s">
        <v>65</v>
      </c>
      <c r="D131" s="20" t="s">
        <v>89</v>
      </c>
      <c r="E131" s="21">
        <v>360</v>
      </c>
      <c r="F131" s="22">
        <v>0.0407</v>
      </c>
      <c r="G131" s="19">
        <v>43553</v>
      </c>
      <c r="H131" s="21">
        <v>0</v>
      </c>
      <c r="I131" s="24">
        <f>E131*F131*10000*0.5</f>
        <v>73260</v>
      </c>
      <c r="J131" s="24">
        <f t="shared" si="5"/>
        <v>73260</v>
      </c>
      <c r="K131" s="1" t="s">
        <v>68</v>
      </c>
    </row>
    <row r="132" hidden="1" spans="1:10">
      <c r="A132" s="27" t="s">
        <v>90</v>
      </c>
      <c r="B132" s="18"/>
      <c r="C132" s="20"/>
      <c r="D132" s="20"/>
      <c r="E132" s="21">
        <f>SUM(SUMIFS(E133:E163,D133:D163,{"3年","5年","7年"}),SUMIFS(E133:E163,D133:D163,"10年")/2)</f>
        <v>34261</v>
      </c>
      <c r="F132" s="22">
        <v>0</v>
      </c>
      <c r="G132" s="28"/>
      <c r="H132" s="21">
        <f>(SUM(H133:H163))</f>
        <v>29070000</v>
      </c>
      <c r="I132" s="33">
        <f>SUM(I133:I163)</f>
        <v>11738510</v>
      </c>
      <c r="J132" s="33">
        <f>SUM(J133:J163)</f>
        <v>40808510</v>
      </c>
    </row>
    <row r="133" ht="15.75" hidden="1" customHeight="1" spans="1:10">
      <c r="A133" s="18" t="s">
        <v>91</v>
      </c>
      <c r="B133" s="18" t="s">
        <v>15</v>
      </c>
      <c r="C133" s="19" t="s">
        <v>16</v>
      </c>
      <c r="D133" s="20" t="s">
        <v>17</v>
      </c>
      <c r="E133" s="21">
        <v>2250</v>
      </c>
      <c r="F133" s="22">
        <v>0.0412</v>
      </c>
      <c r="G133" s="19">
        <v>43629</v>
      </c>
      <c r="H133" s="21">
        <f>(E133)*10000</f>
        <v>22500000</v>
      </c>
      <c r="I133" s="24">
        <f t="shared" si="4"/>
        <v>927000</v>
      </c>
      <c r="J133" s="24">
        <f t="shared" ref="J133:J163" si="6">H133+I133</f>
        <v>23427000</v>
      </c>
    </row>
    <row r="134" ht="15.75" hidden="1" customHeight="1" spans="1:10">
      <c r="A134" s="18" t="s">
        <v>91</v>
      </c>
      <c r="B134" s="18" t="s">
        <v>18</v>
      </c>
      <c r="C134" s="19" t="s">
        <v>19</v>
      </c>
      <c r="D134" s="20" t="s">
        <v>17</v>
      </c>
      <c r="E134" s="21">
        <v>1000</v>
      </c>
      <c r="F134" s="22">
        <v>0.0325</v>
      </c>
      <c r="G134" s="19">
        <v>43621</v>
      </c>
      <c r="H134" s="21">
        <v>0</v>
      </c>
      <c r="I134" s="24">
        <f t="shared" si="4"/>
        <v>325000</v>
      </c>
      <c r="J134" s="24">
        <f t="shared" si="6"/>
        <v>325000</v>
      </c>
    </row>
    <row r="135" ht="15.75" hidden="1" customHeight="1" spans="1:10">
      <c r="A135" s="18" t="s">
        <v>91</v>
      </c>
      <c r="B135" s="18" t="s">
        <v>18</v>
      </c>
      <c r="C135" s="19" t="s">
        <v>19</v>
      </c>
      <c r="D135" s="20" t="s">
        <v>17</v>
      </c>
      <c r="E135" s="21">
        <v>254</v>
      </c>
      <c r="F135" s="22">
        <v>0.0325</v>
      </c>
      <c r="G135" s="19">
        <v>43621</v>
      </c>
      <c r="H135" s="21">
        <v>0</v>
      </c>
      <c r="I135" s="24">
        <f t="shared" si="4"/>
        <v>82550</v>
      </c>
      <c r="J135" s="24">
        <f t="shared" si="6"/>
        <v>82550</v>
      </c>
    </row>
    <row r="136" ht="15.75" hidden="1" customHeight="1" spans="1:10">
      <c r="A136" s="18" t="s">
        <v>91</v>
      </c>
      <c r="B136" s="18" t="s">
        <v>20</v>
      </c>
      <c r="C136" s="19" t="s">
        <v>19</v>
      </c>
      <c r="D136" s="20" t="s">
        <v>21</v>
      </c>
      <c r="E136" s="21">
        <v>667</v>
      </c>
      <c r="F136" s="22">
        <v>0.0352</v>
      </c>
      <c r="G136" s="19">
        <v>43621</v>
      </c>
      <c r="H136" s="21">
        <v>0</v>
      </c>
      <c r="I136" s="24">
        <f t="shared" si="4"/>
        <v>234784</v>
      </c>
      <c r="J136" s="24">
        <f t="shared" si="6"/>
        <v>234784</v>
      </c>
    </row>
    <row r="137" ht="15.75" hidden="1" customHeight="1" spans="1:10">
      <c r="A137" s="18" t="s">
        <v>91</v>
      </c>
      <c r="B137" s="18" t="s">
        <v>20</v>
      </c>
      <c r="C137" s="19" t="s">
        <v>19</v>
      </c>
      <c r="D137" s="20" t="s">
        <v>21</v>
      </c>
      <c r="E137" s="21">
        <v>169</v>
      </c>
      <c r="F137" s="22">
        <v>0.0352</v>
      </c>
      <c r="G137" s="19">
        <v>43621</v>
      </c>
      <c r="H137" s="21">
        <v>0</v>
      </c>
      <c r="I137" s="24">
        <f t="shared" si="4"/>
        <v>59488</v>
      </c>
      <c r="J137" s="24">
        <f t="shared" si="6"/>
        <v>59488</v>
      </c>
    </row>
    <row r="138" ht="15.75" hidden="1" customHeight="1" spans="1:10">
      <c r="A138" s="18" t="s">
        <v>91</v>
      </c>
      <c r="B138" s="18" t="s">
        <v>22</v>
      </c>
      <c r="C138" s="19" t="s">
        <v>19</v>
      </c>
      <c r="D138" s="20" t="s">
        <v>23</v>
      </c>
      <c r="E138" s="21">
        <v>1000</v>
      </c>
      <c r="F138" s="22">
        <v>0.0358</v>
      </c>
      <c r="G138" s="19">
        <v>43621</v>
      </c>
      <c r="H138" s="21">
        <v>0</v>
      </c>
      <c r="I138" s="24">
        <f>E138*F138*10000*0.5</f>
        <v>179000</v>
      </c>
      <c r="J138" s="24">
        <f t="shared" si="6"/>
        <v>179000</v>
      </c>
    </row>
    <row r="139" ht="15.75" hidden="1" customHeight="1" spans="1:10">
      <c r="A139" s="18" t="s">
        <v>91</v>
      </c>
      <c r="B139" s="18" t="s">
        <v>22</v>
      </c>
      <c r="C139" s="19" t="s">
        <v>19</v>
      </c>
      <c r="D139" s="20" t="s">
        <v>23</v>
      </c>
      <c r="E139" s="21">
        <v>1000</v>
      </c>
      <c r="F139" s="22">
        <v>0.0358</v>
      </c>
      <c r="G139" s="19">
        <v>43804</v>
      </c>
      <c r="H139" s="21">
        <v>0</v>
      </c>
      <c r="I139" s="24">
        <f>E139*F139*10000*0.5</f>
        <v>179000</v>
      </c>
      <c r="J139" s="24">
        <f t="shared" si="6"/>
        <v>179000</v>
      </c>
    </row>
    <row r="140" ht="15.75" hidden="1" customHeight="1" spans="1:10">
      <c r="A140" s="18" t="s">
        <v>91</v>
      </c>
      <c r="B140" s="18" t="s">
        <v>22</v>
      </c>
      <c r="C140" s="19" t="s">
        <v>19</v>
      </c>
      <c r="D140" s="20" t="s">
        <v>23</v>
      </c>
      <c r="E140" s="21">
        <v>169</v>
      </c>
      <c r="F140" s="22">
        <v>0.0358</v>
      </c>
      <c r="G140" s="19">
        <v>43621</v>
      </c>
      <c r="H140" s="21">
        <v>0</v>
      </c>
      <c r="I140" s="24">
        <f>E140*F140*10000*0.5</f>
        <v>30251</v>
      </c>
      <c r="J140" s="24">
        <f t="shared" si="6"/>
        <v>30251</v>
      </c>
    </row>
    <row r="141" ht="15.75" hidden="1" customHeight="1" spans="1:10">
      <c r="A141" s="18" t="s">
        <v>91</v>
      </c>
      <c r="B141" s="18" t="s">
        <v>22</v>
      </c>
      <c r="C141" s="19" t="s">
        <v>19</v>
      </c>
      <c r="D141" s="20" t="s">
        <v>23</v>
      </c>
      <c r="E141" s="21">
        <v>169</v>
      </c>
      <c r="F141" s="22">
        <v>0.0358</v>
      </c>
      <c r="G141" s="19">
        <v>43804</v>
      </c>
      <c r="H141" s="21">
        <v>0</v>
      </c>
      <c r="I141" s="24">
        <f>E141*F141*10000*0.5</f>
        <v>30251</v>
      </c>
      <c r="J141" s="24">
        <f t="shared" si="6"/>
        <v>30251</v>
      </c>
    </row>
    <row r="142" ht="15.75" hidden="1" customHeight="1" spans="1:10">
      <c r="A142" s="18" t="s">
        <v>91</v>
      </c>
      <c r="B142" s="18" t="s">
        <v>24</v>
      </c>
      <c r="C142" s="19" t="s">
        <v>25</v>
      </c>
      <c r="D142" s="20" t="s">
        <v>17</v>
      </c>
      <c r="E142" s="21">
        <v>2515</v>
      </c>
      <c r="F142" s="22">
        <v>0.0307</v>
      </c>
      <c r="G142" s="19">
        <v>43762</v>
      </c>
      <c r="H142" s="21">
        <v>0</v>
      </c>
      <c r="I142" s="24">
        <f>E142*F142*10000</f>
        <v>772105</v>
      </c>
      <c r="J142" s="24">
        <f t="shared" si="6"/>
        <v>772105</v>
      </c>
    </row>
    <row r="143" ht="15.75" hidden="1" customHeight="1" spans="1:10">
      <c r="A143" s="18" t="s">
        <v>91</v>
      </c>
      <c r="B143" s="18" t="s">
        <v>26</v>
      </c>
      <c r="C143" s="19" t="s">
        <v>25</v>
      </c>
      <c r="D143" s="20" t="s">
        <v>21</v>
      </c>
      <c r="E143" s="21">
        <v>2420</v>
      </c>
      <c r="F143" s="22">
        <v>0.0323</v>
      </c>
      <c r="G143" s="19">
        <v>43762</v>
      </c>
      <c r="H143" s="21">
        <v>0</v>
      </c>
      <c r="I143" s="24">
        <f>E143*F143*10000</f>
        <v>781660</v>
      </c>
      <c r="J143" s="24">
        <f t="shared" si="6"/>
        <v>781660</v>
      </c>
    </row>
    <row r="144" ht="15.75" hidden="1" customHeight="1" spans="1:10">
      <c r="A144" s="18" t="s">
        <v>91</v>
      </c>
      <c r="B144" s="18" t="s">
        <v>27</v>
      </c>
      <c r="C144" s="19" t="s">
        <v>25</v>
      </c>
      <c r="D144" s="20" t="s">
        <v>23</v>
      </c>
      <c r="E144" s="21">
        <v>2352</v>
      </c>
      <c r="F144" s="22">
        <v>0.0323</v>
      </c>
      <c r="G144" s="19">
        <v>43579</v>
      </c>
      <c r="H144" s="21">
        <v>0</v>
      </c>
      <c r="I144" s="24">
        <f>E144*F144*10000*0.5</f>
        <v>379848</v>
      </c>
      <c r="J144" s="24">
        <f t="shared" si="6"/>
        <v>379848</v>
      </c>
    </row>
    <row r="145" ht="15.75" hidden="1" customHeight="1" spans="1:10">
      <c r="A145" s="18" t="s">
        <v>91</v>
      </c>
      <c r="B145" s="18" t="s">
        <v>27</v>
      </c>
      <c r="C145" s="19" t="s">
        <v>25</v>
      </c>
      <c r="D145" s="20" t="s">
        <v>23</v>
      </c>
      <c r="E145" s="21">
        <v>2352</v>
      </c>
      <c r="F145" s="22">
        <v>0.0323</v>
      </c>
      <c r="G145" s="19">
        <v>43762</v>
      </c>
      <c r="H145" s="21">
        <v>0</v>
      </c>
      <c r="I145" s="24">
        <f>E145*F145*10000*0.5</f>
        <v>379848</v>
      </c>
      <c r="J145" s="24">
        <f t="shared" si="6"/>
        <v>379848</v>
      </c>
    </row>
    <row r="146" ht="15.75" hidden="1" customHeight="1" spans="1:10">
      <c r="A146" s="18" t="s">
        <v>91</v>
      </c>
      <c r="B146" s="18" t="s">
        <v>31</v>
      </c>
      <c r="C146" s="19" t="s">
        <v>32</v>
      </c>
      <c r="D146" s="20" t="s">
        <v>33</v>
      </c>
      <c r="E146" s="21">
        <v>657</v>
      </c>
      <c r="F146" s="22">
        <v>0.0243</v>
      </c>
      <c r="G146" s="19">
        <v>43565</v>
      </c>
      <c r="H146" s="21">
        <f>(E146)*10000</f>
        <v>6570000</v>
      </c>
      <c r="I146" s="24">
        <f>E146*F146*10000</f>
        <v>159651</v>
      </c>
      <c r="J146" s="24">
        <f t="shared" si="6"/>
        <v>6729651</v>
      </c>
    </row>
    <row r="147" ht="15.75" hidden="1" customHeight="1" spans="1:10">
      <c r="A147" s="18" t="s">
        <v>91</v>
      </c>
      <c r="B147" s="18" t="s">
        <v>34</v>
      </c>
      <c r="C147" s="19" t="s">
        <v>32</v>
      </c>
      <c r="D147" s="20" t="s">
        <v>17</v>
      </c>
      <c r="E147" s="21">
        <v>2135</v>
      </c>
      <c r="F147" s="22">
        <v>0.0265</v>
      </c>
      <c r="G147" s="19">
        <v>43565</v>
      </c>
      <c r="H147" s="21">
        <v>0</v>
      </c>
      <c r="I147" s="24">
        <f>E147*F147*10000</f>
        <v>565775</v>
      </c>
      <c r="J147" s="24">
        <f t="shared" si="6"/>
        <v>565775</v>
      </c>
    </row>
    <row r="148" ht="15.75" hidden="1" customHeight="1" spans="1:10">
      <c r="A148" s="18" t="s">
        <v>91</v>
      </c>
      <c r="B148" s="18" t="s">
        <v>35</v>
      </c>
      <c r="C148" s="19" t="s">
        <v>32</v>
      </c>
      <c r="D148" s="20" t="s">
        <v>21</v>
      </c>
      <c r="E148" s="21">
        <v>1807</v>
      </c>
      <c r="F148" s="22">
        <v>0.0298</v>
      </c>
      <c r="G148" s="19">
        <v>43565</v>
      </c>
      <c r="H148" s="21">
        <v>0</v>
      </c>
      <c r="I148" s="24">
        <f>E148*F148*10000</f>
        <v>538486</v>
      </c>
      <c r="J148" s="24">
        <f t="shared" si="6"/>
        <v>538486</v>
      </c>
    </row>
    <row r="149" ht="15.75" hidden="1" customHeight="1" spans="1:10">
      <c r="A149" s="18" t="s">
        <v>91</v>
      </c>
      <c r="B149" s="18" t="s">
        <v>36</v>
      </c>
      <c r="C149" s="19" t="s">
        <v>32</v>
      </c>
      <c r="D149" s="20" t="s">
        <v>23</v>
      </c>
      <c r="E149" s="21">
        <v>1970</v>
      </c>
      <c r="F149" s="22">
        <v>0.0312</v>
      </c>
      <c r="G149" s="19">
        <v>43565</v>
      </c>
      <c r="H149" s="21">
        <v>0</v>
      </c>
      <c r="I149" s="24">
        <f>E149*F149*10000*0.5</f>
        <v>307320</v>
      </c>
      <c r="J149" s="24">
        <f t="shared" si="6"/>
        <v>307320</v>
      </c>
    </row>
    <row r="150" ht="15.75" hidden="1" customHeight="1" spans="1:10">
      <c r="A150" s="18" t="s">
        <v>91</v>
      </c>
      <c r="B150" s="18" t="s">
        <v>36</v>
      </c>
      <c r="C150" s="19" t="s">
        <v>32</v>
      </c>
      <c r="D150" s="20" t="s">
        <v>23</v>
      </c>
      <c r="E150" s="21">
        <v>1970</v>
      </c>
      <c r="F150" s="22">
        <v>0.0312</v>
      </c>
      <c r="G150" s="19">
        <v>43748</v>
      </c>
      <c r="H150" s="21">
        <v>0</v>
      </c>
      <c r="I150" s="24">
        <f>E150*F150*10000*0.5</f>
        <v>307320</v>
      </c>
      <c r="J150" s="24">
        <f t="shared" si="6"/>
        <v>307320</v>
      </c>
    </row>
    <row r="151" ht="15.75" hidden="1" customHeight="1" spans="1:10">
      <c r="A151" s="18" t="s">
        <v>91</v>
      </c>
      <c r="B151" s="18" t="s">
        <v>50</v>
      </c>
      <c r="C151" s="19">
        <v>42815</v>
      </c>
      <c r="D151" s="20" t="s">
        <v>33</v>
      </c>
      <c r="E151" s="21">
        <v>1200</v>
      </c>
      <c r="F151" s="22">
        <v>0.0292</v>
      </c>
      <c r="G151" s="19">
        <v>43536</v>
      </c>
      <c r="H151" s="21">
        <v>0</v>
      </c>
      <c r="I151" s="24">
        <f t="shared" ref="I151:I158" si="7">E151*F151*10000</f>
        <v>350400</v>
      </c>
      <c r="J151" s="24">
        <f t="shared" si="6"/>
        <v>350400</v>
      </c>
    </row>
    <row r="152" ht="15.75" hidden="1" customHeight="1" spans="1:10">
      <c r="A152" s="18" t="s">
        <v>91</v>
      </c>
      <c r="B152" s="18" t="s">
        <v>51</v>
      </c>
      <c r="C152" s="19">
        <v>42815</v>
      </c>
      <c r="D152" s="20" t="s">
        <v>17</v>
      </c>
      <c r="E152" s="21">
        <v>900</v>
      </c>
      <c r="F152" s="22">
        <v>0.0311</v>
      </c>
      <c r="G152" s="19">
        <v>43536</v>
      </c>
      <c r="H152" s="21">
        <v>0</v>
      </c>
      <c r="I152" s="24">
        <f t="shared" si="7"/>
        <v>279900</v>
      </c>
      <c r="J152" s="24">
        <f t="shared" si="6"/>
        <v>279900</v>
      </c>
    </row>
    <row r="153" ht="15.75" hidden="1" customHeight="1" spans="1:10">
      <c r="A153" s="18" t="s">
        <v>91</v>
      </c>
      <c r="B153" s="18" t="s">
        <v>52</v>
      </c>
      <c r="C153" s="19">
        <v>42815</v>
      </c>
      <c r="D153" s="20" t="s">
        <v>21</v>
      </c>
      <c r="E153" s="21">
        <v>150</v>
      </c>
      <c r="F153" s="22">
        <v>0.034</v>
      </c>
      <c r="G153" s="19">
        <v>43536</v>
      </c>
      <c r="H153" s="21">
        <v>0</v>
      </c>
      <c r="I153" s="24">
        <f t="shared" si="7"/>
        <v>51000</v>
      </c>
      <c r="J153" s="24">
        <f t="shared" si="6"/>
        <v>51000</v>
      </c>
    </row>
    <row r="154" ht="15.75" hidden="1" customHeight="1" spans="1:10">
      <c r="A154" s="18" t="s">
        <v>91</v>
      </c>
      <c r="B154" s="18" t="s">
        <v>81</v>
      </c>
      <c r="C154" s="19">
        <v>42902</v>
      </c>
      <c r="D154" s="20" t="s">
        <v>17</v>
      </c>
      <c r="E154" s="21">
        <v>3750</v>
      </c>
      <c r="F154" s="22">
        <v>0.037</v>
      </c>
      <c r="G154" s="19">
        <v>43625</v>
      </c>
      <c r="H154" s="21">
        <v>0</v>
      </c>
      <c r="I154" s="24">
        <f t="shared" si="7"/>
        <v>1387500</v>
      </c>
      <c r="J154" s="24">
        <f t="shared" si="6"/>
        <v>1387500</v>
      </c>
    </row>
    <row r="155" ht="15.75" hidden="1" customHeight="1" spans="1:10">
      <c r="A155" s="18" t="s">
        <v>91</v>
      </c>
      <c r="B155" s="18" t="s">
        <v>82</v>
      </c>
      <c r="C155" s="19">
        <v>42902</v>
      </c>
      <c r="D155" s="20" t="s">
        <v>21</v>
      </c>
      <c r="E155" s="21">
        <v>1000</v>
      </c>
      <c r="F155" s="22">
        <v>0.0402</v>
      </c>
      <c r="G155" s="19">
        <v>43625</v>
      </c>
      <c r="H155" s="21">
        <v>0</v>
      </c>
      <c r="I155" s="24">
        <f t="shared" si="7"/>
        <v>402000</v>
      </c>
      <c r="J155" s="24">
        <f t="shared" si="6"/>
        <v>402000</v>
      </c>
    </row>
    <row r="156" ht="15.75" hidden="1" customHeight="1" spans="1:12">
      <c r="A156" s="18" t="s">
        <v>91</v>
      </c>
      <c r="B156" s="18" t="s">
        <v>56</v>
      </c>
      <c r="C156" s="19">
        <v>43049</v>
      </c>
      <c r="D156" s="20" t="s">
        <v>33</v>
      </c>
      <c r="E156" s="21">
        <v>323</v>
      </c>
      <c r="F156" s="22">
        <v>0.0369</v>
      </c>
      <c r="G156" s="19">
        <v>43772</v>
      </c>
      <c r="H156" s="21">
        <v>0</v>
      </c>
      <c r="I156" s="24">
        <f t="shared" si="7"/>
        <v>119187</v>
      </c>
      <c r="J156" s="24">
        <f t="shared" si="6"/>
        <v>119187</v>
      </c>
      <c r="L156" s="1" t="s">
        <v>92</v>
      </c>
    </row>
    <row r="157" ht="15.75" hidden="1" customHeight="1" spans="1:11">
      <c r="A157" s="18" t="s">
        <v>91</v>
      </c>
      <c r="B157" s="18" t="s">
        <v>57</v>
      </c>
      <c r="C157" s="19" t="s">
        <v>58</v>
      </c>
      <c r="D157" s="20" t="s">
        <v>17</v>
      </c>
      <c r="E157" s="21">
        <v>250</v>
      </c>
      <c r="F157" s="22">
        <v>0.0333</v>
      </c>
      <c r="G157" s="19">
        <v>43655</v>
      </c>
      <c r="H157" s="21">
        <v>0</v>
      </c>
      <c r="I157" s="24">
        <f t="shared" si="7"/>
        <v>83250</v>
      </c>
      <c r="J157" s="24">
        <f t="shared" si="6"/>
        <v>83250</v>
      </c>
      <c r="K157" s="1" t="s">
        <v>59</v>
      </c>
    </row>
    <row r="158" ht="15.75" hidden="1" customHeight="1" spans="1:11">
      <c r="A158" s="18" t="s">
        <v>91</v>
      </c>
      <c r="B158" s="18" t="s">
        <v>86</v>
      </c>
      <c r="C158" s="19" t="s">
        <v>58</v>
      </c>
      <c r="D158" s="20" t="s">
        <v>21</v>
      </c>
      <c r="E158" s="21">
        <v>3012</v>
      </c>
      <c r="F158" s="22">
        <v>0.0389</v>
      </c>
      <c r="G158" s="19">
        <v>43655</v>
      </c>
      <c r="H158" s="21">
        <v>0</v>
      </c>
      <c r="I158" s="24">
        <f t="shared" si="7"/>
        <v>1171668</v>
      </c>
      <c r="J158" s="24">
        <f t="shared" si="6"/>
        <v>1171668</v>
      </c>
      <c r="K158" s="1" t="s">
        <v>59</v>
      </c>
    </row>
    <row r="159" ht="15.75" hidden="1" customHeight="1" spans="1:11">
      <c r="A159" s="18" t="s">
        <v>91</v>
      </c>
      <c r="B159" s="18" t="s">
        <v>60</v>
      </c>
      <c r="C159" s="19" t="s">
        <v>58</v>
      </c>
      <c r="D159" s="20" t="s">
        <v>93</v>
      </c>
      <c r="E159" s="21">
        <v>536</v>
      </c>
      <c r="F159" s="22">
        <v>0.0404</v>
      </c>
      <c r="G159" s="19">
        <v>43655</v>
      </c>
      <c r="H159" s="21">
        <v>0</v>
      </c>
      <c r="I159" s="24">
        <f>E159*F159*10000*0.5</f>
        <v>108272</v>
      </c>
      <c r="J159" s="24">
        <f t="shared" si="6"/>
        <v>108272</v>
      </c>
      <c r="K159" s="1" t="s">
        <v>66</v>
      </c>
    </row>
    <row r="160" ht="15.75" hidden="1" customHeight="1" spans="1:11">
      <c r="A160" s="18" t="s">
        <v>91</v>
      </c>
      <c r="B160" s="18" t="s">
        <v>60</v>
      </c>
      <c r="C160" s="19" t="s">
        <v>58</v>
      </c>
      <c r="D160" s="20" t="s">
        <v>93</v>
      </c>
      <c r="E160" s="21">
        <v>536</v>
      </c>
      <c r="F160" s="22">
        <v>0.0404</v>
      </c>
      <c r="G160" s="19">
        <v>43467</v>
      </c>
      <c r="H160" s="21">
        <v>0</v>
      </c>
      <c r="I160" s="24">
        <f>E160*F160*10000*0.5</f>
        <v>108272</v>
      </c>
      <c r="J160" s="24">
        <f t="shared" si="6"/>
        <v>108272</v>
      </c>
      <c r="K160" s="1" t="s">
        <v>66</v>
      </c>
    </row>
    <row r="161" ht="15.75" hidden="1" customHeight="1" spans="1:11">
      <c r="A161" s="18" t="s">
        <v>91</v>
      </c>
      <c r="B161" s="18" t="s">
        <v>62</v>
      </c>
      <c r="C161" s="19" t="s">
        <v>63</v>
      </c>
      <c r="D161" s="20" t="s">
        <v>21</v>
      </c>
      <c r="E161" s="21">
        <v>333</v>
      </c>
      <c r="F161" s="22">
        <v>0.0394</v>
      </c>
      <c r="G161" s="19">
        <v>43565</v>
      </c>
      <c r="H161" s="21">
        <v>0</v>
      </c>
      <c r="I161" s="24">
        <f>E161*F161*10000</f>
        <v>131202</v>
      </c>
      <c r="J161" s="24">
        <f t="shared" si="6"/>
        <v>131202</v>
      </c>
      <c r="K161" s="1" t="s">
        <v>59</v>
      </c>
    </row>
    <row r="162" ht="15.75" hidden="1" customHeight="1" spans="1:11">
      <c r="A162" s="18" t="s">
        <v>91</v>
      </c>
      <c r="B162" s="18" t="s">
        <v>64</v>
      </c>
      <c r="C162" s="19" t="s">
        <v>65</v>
      </c>
      <c r="D162" s="20" t="s">
        <v>17</v>
      </c>
      <c r="E162" s="21">
        <v>2429</v>
      </c>
      <c r="F162" s="22">
        <v>0.0389</v>
      </c>
      <c r="G162" s="19">
        <v>43746</v>
      </c>
      <c r="H162" s="21">
        <v>0</v>
      </c>
      <c r="I162" s="24">
        <f>E162*F162*10000</f>
        <v>944881</v>
      </c>
      <c r="J162" s="24">
        <f t="shared" si="6"/>
        <v>944881</v>
      </c>
      <c r="K162" s="1" t="s">
        <v>66</v>
      </c>
    </row>
    <row r="163" ht="15.75" hidden="1" customHeight="1" spans="1:11">
      <c r="A163" s="18" t="s">
        <v>91</v>
      </c>
      <c r="B163" s="18" t="s">
        <v>69</v>
      </c>
      <c r="C163" s="19" t="s">
        <v>70</v>
      </c>
      <c r="D163" s="20" t="s">
        <v>33</v>
      </c>
      <c r="E163" s="21">
        <v>1013</v>
      </c>
      <c r="F163" s="22">
        <v>0.0357</v>
      </c>
      <c r="G163" s="19">
        <v>43769</v>
      </c>
      <c r="H163" s="21">
        <v>0</v>
      </c>
      <c r="I163" s="24">
        <f>E163*F163*10000</f>
        <v>361641</v>
      </c>
      <c r="J163" s="24">
        <f t="shared" si="6"/>
        <v>361641</v>
      </c>
      <c r="K163" s="1" t="s">
        <v>59</v>
      </c>
    </row>
    <row r="164" ht="18.75" hidden="1" customHeight="1" spans="1:10">
      <c r="A164" s="27" t="s">
        <v>94</v>
      </c>
      <c r="B164" s="18"/>
      <c r="C164" s="20"/>
      <c r="D164" s="20"/>
      <c r="E164" s="21">
        <f>SUM(SUMIFS(E165:E212,D165:D212,{"3年","5年","7年"}),SUMIFS(E165:E212,D165:D212,"10年")/2)</f>
        <v>201468.52</v>
      </c>
      <c r="F164" s="22">
        <v>0</v>
      </c>
      <c r="G164" s="28"/>
      <c r="H164" s="21">
        <f>SUM(H165:H212)</f>
        <v>75633800</v>
      </c>
      <c r="I164" s="33">
        <f>SUM(I165:I212)</f>
        <v>67865623.1</v>
      </c>
      <c r="J164" s="33">
        <f>SUM(J165:J212)</f>
        <v>143499423.1</v>
      </c>
    </row>
    <row r="165" ht="18.75" hidden="1" customHeight="1" spans="1:10">
      <c r="A165" s="18" t="s">
        <v>95</v>
      </c>
      <c r="B165" s="18" t="s">
        <v>15</v>
      </c>
      <c r="C165" s="20" t="s">
        <v>16</v>
      </c>
      <c r="D165" s="20" t="s">
        <v>17</v>
      </c>
      <c r="E165" s="21">
        <v>3000</v>
      </c>
      <c r="F165" s="22">
        <v>0.0412</v>
      </c>
      <c r="G165" s="19">
        <v>43629</v>
      </c>
      <c r="H165" s="21">
        <f>(E165)*10000</f>
        <v>30000000</v>
      </c>
      <c r="I165" s="24">
        <f>E165*F165*10000</f>
        <v>1236000</v>
      </c>
      <c r="J165" s="24">
        <f t="shared" ref="J165:J212" si="8">H165+I165</f>
        <v>31236000</v>
      </c>
    </row>
    <row r="166" ht="18.75" hidden="1" customHeight="1" spans="1:10">
      <c r="A166" s="18" t="s">
        <v>95</v>
      </c>
      <c r="B166" s="18" t="s">
        <v>18</v>
      </c>
      <c r="C166" s="20" t="s">
        <v>19</v>
      </c>
      <c r="D166" s="20" t="s">
        <v>17</v>
      </c>
      <c r="E166" s="21">
        <v>6285</v>
      </c>
      <c r="F166" s="22">
        <v>0.0325</v>
      </c>
      <c r="G166" s="19">
        <v>43621</v>
      </c>
      <c r="H166" s="21">
        <v>0</v>
      </c>
      <c r="I166" s="24">
        <f>E166*F166*10000</f>
        <v>2042625</v>
      </c>
      <c r="J166" s="24">
        <f t="shared" si="8"/>
        <v>2042625</v>
      </c>
    </row>
    <row r="167" ht="18.75" hidden="1" customHeight="1" spans="1:10">
      <c r="A167" s="18" t="s">
        <v>95</v>
      </c>
      <c r="B167" s="18" t="s">
        <v>18</v>
      </c>
      <c r="C167" s="20" t="s">
        <v>19</v>
      </c>
      <c r="D167" s="20" t="s">
        <v>17</v>
      </c>
      <c r="E167" s="21">
        <v>1500</v>
      </c>
      <c r="F167" s="22">
        <v>0.0325</v>
      </c>
      <c r="G167" s="19">
        <v>43621</v>
      </c>
      <c r="H167" s="21">
        <v>0</v>
      </c>
      <c r="I167" s="24">
        <f>E167*F167*10000</f>
        <v>487500</v>
      </c>
      <c r="J167" s="24">
        <f t="shared" si="8"/>
        <v>487500</v>
      </c>
    </row>
    <row r="168" ht="18.75" hidden="1" customHeight="1" spans="1:10">
      <c r="A168" s="18" t="s">
        <v>95</v>
      </c>
      <c r="B168" s="18" t="s">
        <v>20</v>
      </c>
      <c r="C168" s="20" t="s">
        <v>19</v>
      </c>
      <c r="D168" s="20" t="s">
        <v>21</v>
      </c>
      <c r="E168" s="21">
        <v>1000</v>
      </c>
      <c r="F168" s="22">
        <v>0.0352</v>
      </c>
      <c r="G168" s="19">
        <v>43621</v>
      </c>
      <c r="H168" s="21">
        <v>0</v>
      </c>
      <c r="I168" s="24">
        <f>E168*F168*10000</f>
        <v>352000</v>
      </c>
      <c r="J168" s="24">
        <f t="shared" si="8"/>
        <v>352000</v>
      </c>
    </row>
    <row r="169" ht="18.75" hidden="1" customHeight="1" spans="1:10">
      <c r="A169" s="18" t="s">
        <v>95</v>
      </c>
      <c r="B169" s="18" t="s">
        <v>20</v>
      </c>
      <c r="C169" s="20" t="s">
        <v>19</v>
      </c>
      <c r="D169" s="20" t="s">
        <v>21</v>
      </c>
      <c r="E169" s="21">
        <v>4189</v>
      </c>
      <c r="F169" s="22">
        <v>0.0352</v>
      </c>
      <c r="G169" s="19">
        <v>43621</v>
      </c>
      <c r="H169" s="21">
        <v>0</v>
      </c>
      <c r="I169" s="24">
        <f>E169*F169*10000</f>
        <v>1474528</v>
      </c>
      <c r="J169" s="24">
        <f t="shared" si="8"/>
        <v>1474528</v>
      </c>
    </row>
    <row r="170" ht="18.75" hidden="1" customHeight="1" spans="1:10">
      <c r="A170" s="18" t="s">
        <v>95</v>
      </c>
      <c r="B170" s="18" t="s">
        <v>22</v>
      </c>
      <c r="C170" s="20" t="s">
        <v>19</v>
      </c>
      <c r="D170" s="20" t="s">
        <v>23</v>
      </c>
      <c r="E170" s="21">
        <v>1500</v>
      </c>
      <c r="F170" s="22">
        <v>0.0358</v>
      </c>
      <c r="G170" s="19">
        <v>43621</v>
      </c>
      <c r="H170" s="21">
        <v>0</v>
      </c>
      <c r="I170" s="24">
        <f>E170*F170*10000*0.5</f>
        <v>268500</v>
      </c>
      <c r="J170" s="24">
        <f t="shared" si="8"/>
        <v>268500</v>
      </c>
    </row>
    <row r="171" ht="18.75" hidden="1" customHeight="1" spans="1:10">
      <c r="A171" s="18" t="s">
        <v>95</v>
      </c>
      <c r="B171" s="18" t="s">
        <v>22</v>
      </c>
      <c r="C171" s="20" t="s">
        <v>19</v>
      </c>
      <c r="D171" s="20" t="s">
        <v>23</v>
      </c>
      <c r="E171" s="21">
        <v>1500</v>
      </c>
      <c r="F171" s="22">
        <v>0.0358</v>
      </c>
      <c r="G171" s="19">
        <v>43804</v>
      </c>
      <c r="H171" s="21">
        <v>0</v>
      </c>
      <c r="I171" s="24">
        <f>E171*F171*10000*0.5</f>
        <v>268500</v>
      </c>
      <c r="J171" s="24">
        <f t="shared" si="8"/>
        <v>268500</v>
      </c>
    </row>
    <row r="172" ht="18.75" hidden="1" customHeight="1" spans="1:10">
      <c r="A172" s="18" t="s">
        <v>95</v>
      </c>
      <c r="B172" s="18" t="s">
        <v>22</v>
      </c>
      <c r="C172" s="20" t="s">
        <v>19</v>
      </c>
      <c r="D172" s="20" t="s">
        <v>23</v>
      </c>
      <c r="E172" s="21">
        <v>4189</v>
      </c>
      <c r="F172" s="22">
        <v>0.0358</v>
      </c>
      <c r="G172" s="19">
        <v>43621</v>
      </c>
      <c r="H172" s="21">
        <v>0</v>
      </c>
      <c r="I172" s="24">
        <f>E172*F172*10000*0.5</f>
        <v>749831</v>
      </c>
      <c r="J172" s="24">
        <f t="shared" si="8"/>
        <v>749831</v>
      </c>
    </row>
    <row r="173" ht="18.75" hidden="1" customHeight="1" spans="1:10">
      <c r="A173" s="18" t="s">
        <v>95</v>
      </c>
      <c r="B173" s="18" t="s">
        <v>22</v>
      </c>
      <c r="C173" s="20" t="s">
        <v>19</v>
      </c>
      <c r="D173" s="20" t="s">
        <v>23</v>
      </c>
      <c r="E173" s="21">
        <v>4189</v>
      </c>
      <c r="F173" s="22">
        <v>0.0358</v>
      </c>
      <c r="G173" s="19">
        <v>43804</v>
      </c>
      <c r="H173" s="21">
        <v>0</v>
      </c>
      <c r="I173" s="24">
        <f>E173*F173*10000*0.5</f>
        <v>749831</v>
      </c>
      <c r="J173" s="24">
        <f t="shared" si="8"/>
        <v>749831</v>
      </c>
    </row>
    <row r="174" ht="18.75" hidden="1" customHeight="1" spans="1:10">
      <c r="A174" s="18" t="s">
        <v>95</v>
      </c>
      <c r="B174" s="18" t="s">
        <v>24</v>
      </c>
      <c r="C174" s="20" t="s">
        <v>25</v>
      </c>
      <c r="D174" s="20" t="s">
        <v>17</v>
      </c>
      <c r="E174" s="21">
        <v>9898</v>
      </c>
      <c r="F174" s="22">
        <v>0.0307</v>
      </c>
      <c r="G174" s="19">
        <v>43762</v>
      </c>
      <c r="H174" s="21">
        <v>0</v>
      </c>
      <c r="I174" s="24">
        <f>E174*F174*10000</f>
        <v>3038686</v>
      </c>
      <c r="J174" s="24">
        <f t="shared" si="8"/>
        <v>3038686</v>
      </c>
    </row>
    <row r="175" ht="18.75" hidden="1" customHeight="1" spans="1:10">
      <c r="A175" s="18" t="s">
        <v>95</v>
      </c>
      <c r="B175" s="18" t="s">
        <v>26</v>
      </c>
      <c r="C175" s="20" t="s">
        <v>25</v>
      </c>
      <c r="D175" s="20" t="s">
        <v>21</v>
      </c>
      <c r="E175" s="21">
        <v>9520</v>
      </c>
      <c r="F175" s="22">
        <v>0.0323</v>
      </c>
      <c r="G175" s="19">
        <v>43762</v>
      </c>
      <c r="H175" s="21">
        <v>0</v>
      </c>
      <c r="I175" s="24">
        <f>E175*F175*10000</f>
        <v>3074960</v>
      </c>
      <c r="J175" s="24">
        <f t="shared" si="8"/>
        <v>3074960</v>
      </c>
    </row>
    <row r="176" ht="18.75" hidden="1" customHeight="1" spans="1:10">
      <c r="A176" s="18" t="s">
        <v>95</v>
      </c>
      <c r="B176" s="18" t="s">
        <v>27</v>
      </c>
      <c r="C176" s="20" t="s">
        <v>25</v>
      </c>
      <c r="D176" s="20" t="s">
        <v>23</v>
      </c>
      <c r="E176" s="21">
        <v>9259</v>
      </c>
      <c r="F176" s="22">
        <v>0.0323</v>
      </c>
      <c r="G176" s="19">
        <v>43579</v>
      </c>
      <c r="H176" s="21">
        <v>0</v>
      </c>
      <c r="I176" s="24">
        <f>E176*F176*10000*0.5</f>
        <v>1495328.5</v>
      </c>
      <c r="J176" s="24">
        <f t="shared" si="8"/>
        <v>1495328.5</v>
      </c>
    </row>
    <row r="177" ht="18.75" hidden="1" customHeight="1" spans="1:10">
      <c r="A177" s="18" t="s">
        <v>95</v>
      </c>
      <c r="B177" s="18" t="s">
        <v>27</v>
      </c>
      <c r="C177" s="20" t="s">
        <v>25</v>
      </c>
      <c r="D177" s="20" t="s">
        <v>23</v>
      </c>
      <c r="E177" s="21">
        <v>9259</v>
      </c>
      <c r="F177" s="22">
        <v>0.0323</v>
      </c>
      <c r="G177" s="19">
        <v>43762</v>
      </c>
      <c r="H177" s="21">
        <v>0</v>
      </c>
      <c r="I177" s="24">
        <f>E177*F177*10000*0.5</f>
        <v>1495328.5</v>
      </c>
      <c r="J177" s="24">
        <f t="shared" si="8"/>
        <v>1495328.5</v>
      </c>
    </row>
    <row r="178" ht="18.75" hidden="1" customHeight="1" spans="1:10">
      <c r="A178" s="18" t="s">
        <v>95</v>
      </c>
      <c r="B178" s="18" t="s">
        <v>31</v>
      </c>
      <c r="C178" s="20" t="s">
        <v>32</v>
      </c>
      <c r="D178" s="20" t="s">
        <v>33</v>
      </c>
      <c r="E178" s="21">
        <v>1970</v>
      </c>
      <c r="F178" s="22">
        <v>0.0243</v>
      </c>
      <c r="G178" s="19">
        <v>43565</v>
      </c>
      <c r="H178" s="21">
        <f>(E178)*10000</f>
        <v>19700000</v>
      </c>
      <c r="I178" s="24">
        <f>E178*F178*10000</f>
        <v>478710</v>
      </c>
      <c r="J178" s="24">
        <f t="shared" si="8"/>
        <v>20178710</v>
      </c>
    </row>
    <row r="179" ht="18.75" hidden="1" customHeight="1" spans="1:10">
      <c r="A179" s="18" t="s">
        <v>95</v>
      </c>
      <c r="B179" s="18" t="s">
        <v>34</v>
      </c>
      <c r="C179" s="20" t="s">
        <v>32</v>
      </c>
      <c r="D179" s="20" t="s">
        <v>17</v>
      </c>
      <c r="E179" s="21">
        <v>6405</v>
      </c>
      <c r="F179" s="22">
        <v>0.0265</v>
      </c>
      <c r="G179" s="19">
        <v>43565</v>
      </c>
      <c r="H179" s="21">
        <v>0</v>
      </c>
      <c r="I179" s="24">
        <f>E179*F179*10000</f>
        <v>1697325</v>
      </c>
      <c r="J179" s="24">
        <f t="shared" si="8"/>
        <v>1697325</v>
      </c>
    </row>
    <row r="180" ht="18.75" hidden="1" customHeight="1" spans="1:10">
      <c r="A180" s="18" t="s">
        <v>95</v>
      </c>
      <c r="B180" s="18" t="s">
        <v>35</v>
      </c>
      <c r="C180" s="20" t="s">
        <v>32</v>
      </c>
      <c r="D180" s="20" t="s">
        <v>21</v>
      </c>
      <c r="E180" s="21">
        <v>5420</v>
      </c>
      <c r="F180" s="22">
        <v>0.0298</v>
      </c>
      <c r="G180" s="19">
        <v>43565</v>
      </c>
      <c r="H180" s="21">
        <v>0</v>
      </c>
      <c r="I180" s="24">
        <f>E180*F180*10000</f>
        <v>1615160</v>
      </c>
      <c r="J180" s="24">
        <f t="shared" si="8"/>
        <v>1615160</v>
      </c>
    </row>
    <row r="181" ht="18.75" hidden="1" customHeight="1" spans="1:10">
      <c r="A181" s="18" t="s">
        <v>95</v>
      </c>
      <c r="B181" s="18" t="s">
        <v>36</v>
      </c>
      <c r="C181" s="20" t="s">
        <v>32</v>
      </c>
      <c r="D181" s="20" t="s">
        <v>23</v>
      </c>
      <c r="E181" s="21">
        <v>5912</v>
      </c>
      <c r="F181" s="22">
        <v>0.0312</v>
      </c>
      <c r="G181" s="19">
        <v>43565</v>
      </c>
      <c r="H181" s="21">
        <v>0</v>
      </c>
      <c r="I181" s="24">
        <f>E181*F181*10000*0.5</f>
        <v>922272</v>
      </c>
      <c r="J181" s="24">
        <f t="shared" si="8"/>
        <v>922272</v>
      </c>
    </row>
    <row r="182" ht="18.75" hidden="1" customHeight="1" spans="1:10">
      <c r="A182" s="18" t="s">
        <v>95</v>
      </c>
      <c r="B182" s="18" t="s">
        <v>36</v>
      </c>
      <c r="C182" s="20" t="s">
        <v>32</v>
      </c>
      <c r="D182" s="20" t="s">
        <v>23</v>
      </c>
      <c r="E182" s="21">
        <v>5912</v>
      </c>
      <c r="F182" s="22">
        <v>0.0312</v>
      </c>
      <c r="G182" s="19">
        <v>43748</v>
      </c>
      <c r="H182" s="21">
        <v>0</v>
      </c>
      <c r="I182" s="24">
        <f>E182*F182*10000*0.5</f>
        <v>922272</v>
      </c>
      <c r="J182" s="24">
        <f t="shared" si="8"/>
        <v>922272</v>
      </c>
    </row>
    <row r="183" ht="18.75" hidden="1" customHeight="1" spans="1:10">
      <c r="A183" s="18" t="s">
        <v>95</v>
      </c>
      <c r="B183" s="18" t="s">
        <v>37</v>
      </c>
      <c r="C183" s="20" t="s">
        <v>38</v>
      </c>
      <c r="D183" s="20" t="s">
        <v>33</v>
      </c>
      <c r="E183" s="21">
        <v>1765</v>
      </c>
      <c r="F183" s="22">
        <v>0.0259</v>
      </c>
      <c r="G183" s="19">
        <v>43633</v>
      </c>
      <c r="H183" s="21">
        <f>(E183)*10000</f>
        <v>17650000</v>
      </c>
      <c r="I183" s="24">
        <f>E183*F183*10000</f>
        <v>457135</v>
      </c>
      <c r="J183" s="24">
        <f t="shared" si="8"/>
        <v>18107135</v>
      </c>
    </row>
    <row r="184" ht="18.75" hidden="1" customHeight="1" spans="1:10">
      <c r="A184" s="18" t="s">
        <v>95</v>
      </c>
      <c r="B184" s="18" t="s">
        <v>39</v>
      </c>
      <c r="C184" s="20" t="s">
        <v>38</v>
      </c>
      <c r="D184" s="20" t="s">
        <v>17</v>
      </c>
      <c r="E184" s="21">
        <v>4705</v>
      </c>
      <c r="F184" s="22">
        <v>0.0277</v>
      </c>
      <c r="G184" s="19">
        <v>43633</v>
      </c>
      <c r="H184" s="21">
        <v>0</v>
      </c>
      <c r="I184" s="24">
        <f>E184*F184*10000</f>
        <v>1303285</v>
      </c>
      <c r="J184" s="24">
        <f t="shared" si="8"/>
        <v>1303285</v>
      </c>
    </row>
    <row r="185" ht="18.75" hidden="1" customHeight="1" spans="1:10">
      <c r="A185" s="18" t="s">
        <v>95</v>
      </c>
      <c r="B185" s="18" t="s">
        <v>40</v>
      </c>
      <c r="C185" s="20" t="s">
        <v>38</v>
      </c>
      <c r="D185" s="20" t="s">
        <v>21</v>
      </c>
      <c r="E185" s="21">
        <v>1765</v>
      </c>
      <c r="F185" s="22">
        <v>0.0302</v>
      </c>
      <c r="G185" s="19">
        <v>43633</v>
      </c>
      <c r="H185" s="21">
        <v>0</v>
      </c>
      <c r="I185" s="24">
        <f>E185*F185*10000</f>
        <v>533030</v>
      </c>
      <c r="J185" s="24">
        <f t="shared" si="8"/>
        <v>533030</v>
      </c>
    </row>
    <row r="186" ht="18.75" hidden="1" customHeight="1" spans="1:10">
      <c r="A186" s="18" t="s">
        <v>95</v>
      </c>
      <c r="B186" s="18" t="s">
        <v>41</v>
      </c>
      <c r="C186" s="20" t="s">
        <v>38</v>
      </c>
      <c r="D186" s="20" t="s">
        <v>23</v>
      </c>
      <c r="E186" s="21">
        <v>1765</v>
      </c>
      <c r="F186" s="22">
        <v>0.0308</v>
      </c>
      <c r="G186" s="19">
        <v>43633</v>
      </c>
      <c r="H186" s="21">
        <v>0</v>
      </c>
      <c r="I186" s="24">
        <f>E186*F186*10000*0.5</f>
        <v>271810</v>
      </c>
      <c r="J186" s="24">
        <f t="shared" si="8"/>
        <v>271810</v>
      </c>
    </row>
    <row r="187" ht="18.75" hidden="1" customHeight="1" spans="1:10">
      <c r="A187" s="18" t="s">
        <v>95</v>
      </c>
      <c r="B187" s="18" t="s">
        <v>41</v>
      </c>
      <c r="C187" s="20" t="s">
        <v>38</v>
      </c>
      <c r="D187" s="20" t="s">
        <v>23</v>
      </c>
      <c r="E187" s="21">
        <v>1765</v>
      </c>
      <c r="F187" s="22">
        <v>0.0308</v>
      </c>
      <c r="G187" s="19">
        <v>43816</v>
      </c>
      <c r="H187" s="21">
        <v>0</v>
      </c>
      <c r="I187" s="24">
        <f>E187*F187*10000*0.5</f>
        <v>271810</v>
      </c>
      <c r="J187" s="24">
        <f t="shared" si="8"/>
        <v>271810</v>
      </c>
    </row>
    <row r="188" ht="18.75" hidden="1" customHeight="1" spans="1:11">
      <c r="A188" s="18" t="s">
        <v>95</v>
      </c>
      <c r="B188" s="18" t="s">
        <v>44</v>
      </c>
      <c r="C188" s="20" t="s">
        <v>43</v>
      </c>
      <c r="D188" s="20" t="s">
        <v>17</v>
      </c>
      <c r="E188" s="21">
        <v>4910</v>
      </c>
      <c r="F188" s="22">
        <v>0.0254</v>
      </c>
      <c r="G188" s="19">
        <v>43678</v>
      </c>
      <c r="H188" s="21">
        <v>0</v>
      </c>
      <c r="I188" s="24">
        <f>E188*F188*10000</f>
        <v>1247140</v>
      </c>
      <c r="J188" s="24">
        <f t="shared" si="8"/>
        <v>1247140</v>
      </c>
      <c r="K188" s="1" t="s">
        <v>29</v>
      </c>
    </row>
    <row r="189" ht="18.75" hidden="1" customHeight="1" spans="1:11">
      <c r="A189" s="18" t="s">
        <v>95</v>
      </c>
      <c r="B189" s="18" t="s">
        <v>45</v>
      </c>
      <c r="C189" s="20" t="s">
        <v>43</v>
      </c>
      <c r="D189" s="20" t="s">
        <v>23</v>
      </c>
      <c r="E189" s="21">
        <v>5090</v>
      </c>
      <c r="F189" s="22">
        <v>0.0275</v>
      </c>
      <c r="G189" s="19">
        <v>43498</v>
      </c>
      <c r="H189" s="21">
        <v>0</v>
      </c>
      <c r="I189" s="24">
        <f>E189*F189*10000*0.5</f>
        <v>699875</v>
      </c>
      <c r="J189" s="24">
        <f t="shared" si="8"/>
        <v>699875</v>
      </c>
      <c r="K189" s="1" t="s">
        <v>29</v>
      </c>
    </row>
    <row r="190" ht="18.75" hidden="1" customHeight="1" spans="1:11">
      <c r="A190" s="18" t="s">
        <v>95</v>
      </c>
      <c r="B190" s="18" t="s">
        <v>45</v>
      </c>
      <c r="C190" s="20" t="s">
        <v>43</v>
      </c>
      <c r="D190" s="20" t="s">
        <v>23</v>
      </c>
      <c r="E190" s="21">
        <v>5090</v>
      </c>
      <c r="F190" s="22">
        <v>0.0275</v>
      </c>
      <c r="G190" s="19">
        <v>43678</v>
      </c>
      <c r="H190" s="21">
        <v>0</v>
      </c>
      <c r="I190" s="24">
        <f>E190*F190*10000*0.5</f>
        <v>699875</v>
      </c>
      <c r="J190" s="24">
        <f t="shared" si="8"/>
        <v>699875</v>
      </c>
      <c r="K190" s="1" t="s">
        <v>29</v>
      </c>
    </row>
    <row r="191" ht="18.75" hidden="1" customHeight="1" spans="1:10">
      <c r="A191" s="18" t="s">
        <v>95</v>
      </c>
      <c r="B191" s="18" t="s">
        <v>46</v>
      </c>
      <c r="C191" s="20" t="s">
        <v>47</v>
      </c>
      <c r="D191" s="20" t="s">
        <v>33</v>
      </c>
      <c r="E191" s="21">
        <v>828.38</v>
      </c>
      <c r="F191" s="22">
        <v>0.0235</v>
      </c>
      <c r="G191" s="19">
        <v>43767</v>
      </c>
      <c r="H191" s="21">
        <f>(E191)*10000</f>
        <v>8283800</v>
      </c>
      <c r="I191" s="24">
        <f>E191*F191*10000</f>
        <v>194669.3</v>
      </c>
      <c r="J191" s="24">
        <f t="shared" si="8"/>
        <v>8478469.3</v>
      </c>
    </row>
    <row r="192" ht="18.75" hidden="1" customHeight="1" spans="1:10">
      <c r="A192" s="18" t="s">
        <v>95</v>
      </c>
      <c r="B192" s="18" t="s">
        <v>48</v>
      </c>
      <c r="C192" s="20" t="s">
        <v>47</v>
      </c>
      <c r="D192" s="20" t="s">
        <v>17</v>
      </c>
      <c r="E192" s="21">
        <v>74</v>
      </c>
      <c r="F192" s="22">
        <v>0.0245</v>
      </c>
      <c r="G192" s="19">
        <v>43767</v>
      </c>
      <c r="H192" s="21">
        <v>0</v>
      </c>
      <c r="I192" s="24">
        <f>E192*F192*10000</f>
        <v>18130</v>
      </c>
      <c r="J192" s="24">
        <f t="shared" si="8"/>
        <v>18130</v>
      </c>
    </row>
    <row r="193" ht="18.75" hidden="1" customHeight="1" spans="1:10">
      <c r="A193" s="18" t="s">
        <v>95</v>
      </c>
      <c r="B193" s="18" t="s">
        <v>49</v>
      </c>
      <c r="C193" s="20" t="s">
        <v>47</v>
      </c>
      <c r="D193" s="20" t="s">
        <v>23</v>
      </c>
      <c r="E193" s="21">
        <v>573</v>
      </c>
      <c r="F193" s="22">
        <v>0.0274</v>
      </c>
      <c r="G193" s="19">
        <v>43767</v>
      </c>
      <c r="H193" s="21">
        <v>0</v>
      </c>
      <c r="I193" s="24">
        <f>E193*F193*10000*0.5</f>
        <v>78501</v>
      </c>
      <c r="J193" s="24">
        <f t="shared" si="8"/>
        <v>78501</v>
      </c>
    </row>
    <row r="194" ht="18.75" hidden="1" customHeight="1" spans="1:10">
      <c r="A194" s="18" t="s">
        <v>95</v>
      </c>
      <c r="B194" s="18" t="s">
        <v>49</v>
      </c>
      <c r="C194" s="20" t="s">
        <v>47</v>
      </c>
      <c r="D194" s="20" t="s">
        <v>23</v>
      </c>
      <c r="E194" s="21">
        <v>573</v>
      </c>
      <c r="F194" s="22">
        <v>0.0274</v>
      </c>
      <c r="G194" s="19">
        <v>43584</v>
      </c>
      <c r="H194" s="21">
        <v>0</v>
      </c>
      <c r="I194" s="24">
        <f>E194*F194*10000*0.5</f>
        <v>78501</v>
      </c>
      <c r="J194" s="24">
        <f t="shared" si="8"/>
        <v>78501</v>
      </c>
    </row>
    <row r="195" ht="18.75" hidden="1" customHeight="1" spans="1:10">
      <c r="A195" s="18" t="s">
        <v>95</v>
      </c>
      <c r="B195" s="18" t="s">
        <v>50</v>
      </c>
      <c r="C195" s="19">
        <v>42815</v>
      </c>
      <c r="D195" s="20" t="s">
        <v>33</v>
      </c>
      <c r="E195" s="21">
        <v>16000</v>
      </c>
      <c r="F195" s="22">
        <v>0.0292</v>
      </c>
      <c r="G195" s="19">
        <v>43536</v>
      </c>
      <c r="H195" s="21">
        <v>0</v>
      </c>
      <c r="I195" s="24">
        <f t="shared" ref="I195:I200" si="9">E195*F195*10000</f>
        <v>4672000</v>
      </c>
      <c r="J195" s="24">
        <f t="shared" si="8"/>
        <v>4672000</v>
      </c>
    </row>
    <row r="196" ht="18.75" hidden="1" customHeight="1" spans="1:10">
      <c r="A196" s="18" t="s">
        <v>95</v>
      </c>
      <c r="B196" s="18" t="s">
        <v>51</v>
      </c>
      <c r="C196" s="19">
        <v>42815</v>
      </c>
      <c r="D196" s="20" t="s">
        <v>17</v>
      </c>
      <c r="E196" s="21">
        <v>12000</v>
      </c>
      <c r="F196" s="22">
        <v>0.0311</v>
      </c>
      <c r="G196" s="19">
        <v>43536</v>
      </c>
      <c r="H196" s="21">
        <v>0</v>
      </c>
      <c r="I196" s="24">
        <f t="shared" si="9"/>
        <v>3732000</v>
      </c>
      <c r="J196" s="24">
        <f t="shared" si="8"/>
        <v>3732000</v>
      </c>
    </row>
    <row r="197" ht="18.75" hidden="1" customHeight="1" spans="1:10">
      <c r="A197" s="18" t="s">
        <v>95</v>
      </c>
      <c r="B197" s="18" t="s">
        <v>52</v>
      </c>
      <c r="C197" s="19">
        <v>42815</v>
      </c>
      <c r="D197" s="20" t="s">
        <v>21</v>
      </c>
      <c r="E197" s="21">
        <v>2000</v>
      </c>
      <c r="F197" s="22">
        <v>0.034</v>
      </c>
      <c r="G197" s="19">
        <v>43536</v>
      </c>
      <c r="H197" s="21">
        <v>0</v>
      </c>
      <c r="I197" s="24">
        <f t="shared" si="9"/>
        <v>680000</v>
      </c>
      <c r="J197" s="24">
        <f t="shared" si="8"/>
        <v>680000</v>
      </c>
    </row>
    <row r="198" ht="18.75" hidden="1" customHeight="1" spans="1:10">
      <c r="A198" s="18" t="s">
        <v>95</v>
      </c>
      <c r="B198" s="18" t="s">
        <v>81</v>
      </c>
      <c r="C198" s="19">
        <v>42902</v>
      </c>
      <c r="D198" s="20" t="s">
        <v>17</v>
      </c>
      <c r="E198" s="21">
        <v>9622.14</v>
      </c>
      <c r="F198" s="22">
        <v>0.037</v>
      </c>
      <c r="G198" s="19">
        <v>43625</v>
      </c>
      <c r="H198" s="21">
        <v>0</v>
      </c>
      <c r="I198" s="24">
        <f t="shared" si="9"/>
        <v>3560191.8</v>
      </c>
      <c r="J198" s="24">
        <f t="shared" si="8"/>
        <v>3560191.8</v>
      </c>
    </row>
    <row r="199" ht="18.75" hidden="1" customHeight="1" spans="1:10">
      <c r="A199" s="18" t="s">
        <v>95</v>
      </c>
      <c r="B199" s="18" t="s">
        <v>82</v>
      </c>
      <c r="C199" s="19">
        <v>42902</v>
      </c>
      <c r="D199" s="20" t="s">
        <v>21</v>
      </c>
      <c r="E199" s="21">
        <v>4000</v>
      </c>
      <c r="F199" s="22">
        <v>0.0402</v>
      </c>
      <c r="G199" s="19">
        <v>43625</v>
      </c>
      <c r="H199" s="21">
        <v>0</v>
      </c>
      <c r="I199" s="24">
        <f t="shared" si="9"/>
        <v>1608000</v>
      </c>
      <c r="J199" s="24">
        <f t="shared" si="8"/>
        <v>1608000</v>
      </c>
    </row>
    <row r="200" ht="18.75" hidden="1" customHeight="1" spans="1:10">
      <c r="A200" s="18" t="s">
        <v>95</v>
      </c>
      <c r="B200" s="18" t="s">
        <v>54</v>
      </c>
      <c r="C200" s="19">
        <v>42983</v>
      </c>
      <c r="D200" s="20" t="s">
        <v>33</v>
      </c>
      <c r="E200" s="21">
        <v>6663</v>
      </c>
      <c r="F200" s="22">
        <v>0.0358</v>
      </c>
      <c r="G200" s="19">
        <v>43704</v>
      </c>
      <c r="H200" s="21">
        <v>0</v>
      </c>
      <c r="I200" s="24">
        <f t="shared" si="9"/>
        <v>2385354</v>
      </c>
      <c r="J200" s="24">
        <f t="shared" si="8"/>
        <v>2385354</v>
      </c>
    </row>
    <row r="201" ht="18.75" hidden="1" customHeight="1" spans="1:10">
      <c r="A201" s="18" t="s">
        <v>95</v>
      </c>
      <c r="B201" s="18" t="s">
        <v>55</v>
      </c>
      <c r="C201" s="19">
        <v>42983</v>
      </c>
      <c r="D201" s="20" t="s">
        <v>23</v>
      </c>
      <c r="E201" s="21">
        <v>13715</v>
      </c>
      <c r="F201" s="22">
        <v>0.0393</v>
      </c>
      <c r="G201" s="19">
        <v>43520</v>
      </c>
      <c r="H201" s="21">
        <v>0</v>
      </c>
      <c r="I201" s="24">
        <f>E201*F201*10000*0.5</f>
        <v>2694997.5</v>
      </c>
      <c r="J201" s="24">
        <f t="shared" si="8"/>
        <v>2694997.5</v>
      </c>
    </row>
    <row r="202" ht="18.75" hidden="1" customHeight="1" spans="1:10">
      <c r="A202" s="18" t="s">
        <v>95</v>
      </c>
      <c r="B202" s="18" t="s">
        <v>55</v>
      </c>
      <c r="C202" s="19">
        <v>42983</v>
      </c>
      <c r="D202" s="20" t="s">
        <v>23</v>
      </c>
      <c r="E202" s="21">
        <v>13715</v>
      </c>
      <c r="F202" s="22">
        <v>0.0393</v>
      </c>
      <c r="G202" s="19">
        <v>43704</v>
      </c>
      <c r="H202" s="21">
        <v>0</v>
      </c>
      <c r="I202" s="24">
        <f>E202*F202*10000*0.5</f>
        <v>2694997.5</v>
      </c>
      <c r="J202" s="24">
        <f t="shared" si="8"/>
        <v>2694997.5</v>
      </c>
    </row>
    <row r="203" ht="18.75" hidden="1" customHeight="1" spans="1:11">
      <c r="A203" s="18" t="s">
        <v>95</v>
      </c>
      <c r="B203" s="18" t="s">
        <v>57</v>
      </c>
      <c r="C203" s="19" t="s">
        <v>58</v>
      </c>
      <c r="D203" s="20" t="s">
        <v>17</v>
      </c>
      <c r="E203" s="21">
        <v>2000</v>
      </c>
      <c r="F203" s="22">
        <v>0.0333</v>
      </c>
      <c r="G203" s="19">
        <v>43655</v>
      </c>
      <c r="H203" s="21">
        <v>0</v>
      </c>
      <c r="I203" s="24">
        <f>E203*F203*10000</f>
        <v>666000</v>
      </c>
      <c r="J203" s="24">
        <f t="shared" si="8"/>
        <v>666000</v>
      </c>
      <c r="K203" s="1" t="s">
        <v>59</v>
      </c>
    </row>
    <row r="204" ht="18.75" hidden="1" customHeight="1" spans="1:12">
      <c r="A204" s="18" t="s">
        <v>95</v>
      </c>
      <c r="B204" s="18" t="s">
        <v>86</v>
      </c>
      <c r="C204" s="19" t="s">
        <v>58</v>
      </c>
      <c r="D204" s="20" t="s">
        <v>21</v>
      </c>
      <c r="E204" s="21">
        <f>4024-286</f>
        <v>3738</v>
      </c>
      <c r="F204" s="22">
        <v>0.0389</v>
      </c>
      <c r="G204" s="19">
        <v>43655</v>
      </c>
      <c r="H204" s="21">
        <v>0</v>
      </c>
      <c r="I204" s="24">
        <f>E204*F204*10000</f>
        <v>1454082</v>
      </c>
      <c r="J204" s="24">
        <f t="shared" si="8"/>
        <v>1454082</v>
      </c>
      <c r="K204" s="1" t="s">
        <v>59</v>
      </c>
      <c r="L204" s="1" t="s">
        <v>96</v>
      </c>
    </row>
    <row r="205" ht="18.75" hidden="1" customHeight="1" spans="1:11">
      <c r="A205" s="18" t="s">
        <v>95</v>
      </c>
      <c r="B205" s="18" t="s">
        <v>60</v>
      </c>
      <c r="C205" s="19" t="s">
        <v>58</v>
      </c>
      <c r="D205" s="20" t="s">
        <v>23</v>
      </c>
      <c r="E205" s="21">
        <v>4000</v>
      </c>
      <c r="F205" s="22">
        <v>0.0404</v>
      </c>
      <c r="G205" s="19">
        <v>43655</v>
      </c>
      <c r="H205" s="21">
        <v>0</v>
      </c>
      <c r="I205" s="24">
        <f>E205*F205*10000*0.5</f>
        <v>808000</v>
      </c>
      <c r="J205" s="24">
        <f t="shared" si="8"/>
        <v>808000</v>
      </c>
      <c r="K205" s="1" t="s">
        <v>59</v>
      </c>
    </row>
    <row r="206" ht="18.75" hidden="1" customHeight="1" spans="1:11">
      <c r="A206" s="18" t="s">
        <v>95</v>
      </c>
      <c r="B206" s="18" t="s">
        <v>60</v>
      </c>
      <c r="C206" s="19" t="s">
        <v>58</v>
      </c>
      <c r="D206" s="20" t="s">
        <v>23</v>
      </c>
      <c r="E206" s="21">
        <v>4000</v>
      </c>
      <c r="F206" s="22">
        <v>0.0404</v>
      </c>
      <c r="G206" s="19">
        <v>43467</v>
      </c>
      <c r="H206" s="21">
        <v>0</v>
      </c>
      <c r="I206" s="24">
        <f>E206*F206*10000*0.5</f>
        <v>808000</v>
      </c>
      <c r="J206" s="24">
        <f t="shared" si="8"/>
        <v>808000</v>
      </c>
      <c r="K206" s="1" t="s">
        <v>59</v>
      </c>
    </row>
    <row r="207" ht="18.75" hidden="1" customHeight="1" spans="1:12">
      <c r="A207" s="18" t="s">
        <v>95</v>
      </c>
      <c r="B207" s="18" t="s">
        <v>97</v>
      </c>
      <c r="C207" s="19" t="s">
        <v>63</v>
      </c>
      <c r="D207" s="20" t="s">
        <v>33</v>
      </c>
      <c r="E207" s="21">
        <f>8800-557</f>
        <v>8243</v>
      </c>
      <c r="F207" s="22">
        <v>0.0355</v>
      </c>
      <c r="G207" s="19">
        <v>43565</v>
      </c>
      <c r="H207" s="21">
        <v>0</v>
      </c>
      <c r="I207" s="24">
        <f>E207*F207*10000</f>
        <v>2926265</v>
      </c>
      <c r="J207" s="24">
        <f t="shared" si="8"/>
        <v>2926265</v>
      </c>
      <c r="K207" s="1" t="s">
        <v>59</v>
      </c>
      <c r="L207" s="1" t="s">
        <v>98</v>
      </c>
    </row>
    <row r="208" ht="18.75" hidden="1" customHeight="1" spans="1:11">
      <c r="A208" s="18" t="s">
        <v>95</v>
      </c>
      <c r="B208" s="18" t="s">
        <v>62</v>
      </c>
      <c r="C208" s="19" t="s">
        <v>63</v>
      </c>
      <c r="D208" s="20" t="s">
        <v>21</v>
      </c>
      <c r="E208" s="21">
        <f>4976</f>
        <v>4976</v>
      </c>
      <c r="F208" s="22">
        <v>0.0394</v>
      </c>
      <c r="G208" s="19">
        <v>43565</v>
      </c>
      <c r="H208" s="21">
        <v>0</v>
      </c>
      <c r="I208" s="24">
        <f>E208*F208*10000</f>
        <v>1960544</v>
      </c>
      <c r="J208" s="24">
        <f t="shared" si="8"/>
        <v>1960544</v>
      </c>
      <c r="K208" s="1" t="s">
        <v>59</v>
      </c>
    </row>
    <row r="209" ht="18.75" hidden="1" customHeight="1" spans="1:11">
      <c r="A209" s="18" t="s">
        <v>95</v>
      </c>
      <c r="B209" s="18" t="s">
        <v>67</v>
      </c>
      <c r="C209" s="19" t="s">
        <v>65</v>
      </c>
      <c r="D209" s="20" t="s">
        <v>23</v>
      </c>
      <c r="E209" s="21">
        <v>14000</v>
      </c>
      <c r="F209" s="22">
        <v>0.0407</v>
      </c>
      <c r="G209" s="19">
        <v>43746</v>
      </c>
      <c r="H209" s="21">
        <v>0</v>
      </c>
      <c r="I209" s="24">
        <f>E209*F209*10000*0.5</f>
        <v>2849000</v>
      </c>
      <c r="J209" s="24">
        <f t="shared" si="8"/>
        <v>2849000</v>
      </c>
      <c r="K209" s="1" t="s">
        <v>68</v>
      </c>
    </row>
    <row r="210" ht="18.75" hidden="1" customHeight="1" spans="1:11">
      <c r="A210" s="18" t="s">
        <v>95</v>
      </c>
      <c r="B210" s="18" t="s">
        <v>67</v>
      </c>
      <c r="C210" s="19" t="s">
        <v>65</v>
      </c>
      <c r="D210" s="20" t="s">
        <v>23</v>
      </c>
      <c r="E210" s="21">
        <v>14000</v>
      </c>
      <c r="F210" s="22">
        <v>0.0407</v>
      </c>
      <c r="G210" s="19">
        <v>43553</v>
      </c>
      <c r="H210" s="21">
        <v>0</v>
      </c>
      <c r="I210" s="24">
        <f>E210*F210*10000*0.5</f>
        <v>2849000</v>
      </c>
      <c r="J210" s="24">
        <f t="shared" si="8"/>
        <v>2849000</v>
      </c>
      <c r="K210" s="1" t="s">
        <v>68</v>
      </c>
    </row>
    <row r="211" ht="18.75" hidden="1" customHeight="1" spans="1:11">
      <c r="A211" s="18" t="s">
        <v>95</v>
      </c>
      <c r="B211" s="18" t="s">
        <v>69</v>
      </c>
      <c r="C211" s="19" t="s">
        <v>70</v>
      </c>
      <c r="D211" s="20" t="s">
        <v>33</v>
      </c>
      <c r="E211" s="21">
        <v>3989</v>
      </c>
      <c r="F211" s="22">
        <v>0.0357</v>
      </c>
      <c r="G211" s="19">
        <v>43769</v>
      </c>
      <c r="H211" s="21">
        <v>0</v>
      </c>
      <c r="I211" s="24">
        <f>E211*F211*10000</f>
        <v>1424073</v>
      </c>
      <c r="J211" s="24">
        <f t="shared" si="8"/>
        <v>1424073</v>
      </c>
      <c r="K211" s="1" t="s">
        <v>59</v>
      </c>
    </row>
    <row r="212" ht="18.75" hidden="1" customHeight="1" spans="1:11">
      <c r="A212" s="18" t="s">
        <v>95</v>
      </c>
      <c r="B212" s="18" t="s">
        <v>71</v>
      </c>
      <c r="C212" s="19" t="s">
        <v>72</v>
      </c>
      <c r="D212" s="20" t="s">
        <v>17</v>
      </c>
      <c r="E212" s="21">
        <v>5000</v>
      </c>
      <c r="F212" s="22">
        <v>0.0374</v>
      </c>
      <c r="G212" s="19">
        <v>43770</v>
      </c>
      <c r="H212" s="21">
        <v>0</v>
      </c>
      <c r="I212" s="24">
        <f>E212*F212*10000</f>
        <v>1870000</v>
      </c>
      <c r="J212" s="24">
        <f t="shared" si="8"/>
        <v>1870000</v>
      </c>
      <c r="K212" s="1" t="s">
        <v>68</v>
      </c>
    </row>
    <row r="213" ht="18.75" hidden="1" customHeight="1" spans="1:10">
      <c r="A213" s="27" t="s">
        <v>99</v>
      </c>
      <c r="B213" s="18"/>
      <c r="C213" s="20"/>
      <c r="D213" s="20"/>
      <c r="E213" s="21">
        <f>SUM(SUMIFS(E214:E257,D214:D257,{"3年","5年","7年"}),SUMIFS(E214:E257,D214:D257,"10年")/2)</f>
        <v>254736</v>
      </c>
      <c r="F213" s="22">
        <v>0</v>
      </c>
      <c r="G213" s="28"/>
      <c r="H213" s="21">
        <f>SUM(H214:H257)</f>
        <v>269110000</v>
      </c>
      <c r="I213" s="24">
        <f>SUM(I214:I257)</f>
        <v>81107493</v>
      </c>
      <c r="J213" s="24">
        <f>SUM(J214:J257)</f>
        <v>350217493</v>
      </c>
    </row>
    <row r="214" ht="18.75" hidden="1" customHeight="1" spans="1:10">
      <c r="A214" s="18" t="s">
        <v>100</v>
      </c>
      <c r="B214" s="18" t="s">
        <v>15</v>
      </c>
      <c r="C214" s="20" t="s">
        <v>16</v>
      </c>
      <c r="D214" s="20" t="s">
        <v>17</v>
      </c>
      <c r="E214" s="21">
        <v>5000</v>
      </c>
      <c r="F214" s="22">
        <v>0.0412</v>
      </c>
      <c r="G214" s="19">
        <v>43629</v>
      </c>
      <c r="H214" s="21">
        <f>(E214)*10000</f>
        <v>50000000</v>
      </c>
      <c r="I214" s="24">
        <f>E214*F214*10000</f>
        <v>2060000</v>
      </c>
      <c r="J214" s="24">
        <f>H214+I214</f>
        <v>52060000</v>
      </c>
    </row>
    <row r="215" ht="18.75" hidden="1" customHeight="1" spans="1:10">
      <c r="A215" s="18" t="s">
        <v>100</v>
      </c>
      <c r="B215" s="18" t="s">
        <v>18</v>
      </c>
      <c r="C215" s="20" t="s">
        <v>19</v>
      </c>
      <c r="D215" s="20" t="s">
        <v>17</v>
      </c>
      <c r="E215" s="21">
        <v>3666</v>
      </c>
      <c r="F215" s="22">
        <v>0.0325</v>
      </c>
      <c r="G215" s="19">
        <v>43621</v>
      </c>
      <c r="H215" s="21">
        <v>0</v>
      </c>
      <c r="I215" s="24">
        <f>E215*F215*10000</f>
        <v>1191450</v>
      </c>
      <c r="J215" s="24">
        <f t="shared" ref="J215:J257" si="10">H215+I215</f>
        <v>1191450</v>
      </c>
    </row>
    <row r="216" ht="18.75" hidden="1" customHeight="1" spans="1:10">
      <c r="A216" s="18" t="s">
        <v>100</v>
      </c>
      <c r="B216" s="18" t="s">
        <v>18</v>
      </c>
      <c r="C216" s="20" t="s">
        <v>19</v>
      </c>
      <c r="D216" s="20" t="s">
        <v>17</v>
      </c>
      <c r="E216" s="21">
        <v>11869</v>
      </c>
      <c r="F216" s="22">
        <v>0.0325</v>
      </c>
      <c r="G216" s="19">
        <v>43621</v>
      </c>
      <c r="H216" s="21">
        <v>0</v>
      </c>
      <c r="I216" s="24">
        <f>E216*F216*10000</f>
        <v>3857425</v>
      </c>
      <c r="J216" s="24">
        <f t="shared" si="10"/>
        <v>3857425</v>
      </c>
    </row>
    <row r="217" ht="18.75" hidden="1" customHeight="1" spans="1:10">
      <c r="A217" s="18" t="s">
        <v>100</v>
      </c>
      <c r="B217" s="18" t="s">
        <v>20</v>
      </c>
      <c r="C217" s="20" t="s">
        <v>19</v>
      </c>
      <c r="D217" s="20" t="s">
        <v>21</v>
      </c>
      <c r="E217" s="21">
        <v>2444</v>
      </c>
      <c r="F217" s="22">
        <v>0.0352</v>
      </c>
      <c r="G217" s="19">
        <v>43621</v>
      </c>
      <c r="H217" s="21">
        <v>0</v>
      </c>
      <c r="I217" s="24">
        <f>E217*F217*10000</f>
        <v>860288</v>
      </c>
      <c r="J217" s="24">
        <f t="shared" si="10"/>
        <v>860288</v>
      </c>
    </row>
    <row r="218" ht="18.75" hidden="1" customHeight="1" spans="1:10">
      <c r="A218" s="18" t="s">
        <v>100</v>
      </c>
      <c r="B218" s="18" t="s">
        <v>20</v>
      </c>
      <c r="C218" s="20" t="s">
        <v>19</v>
      </c>
      <c r="D218" s="20" t="s">
        <v>21</v>
      </c>
      <c r="E218" s="21">
        <v>7913</v>
      </c>
      <c r="F218" s="22">
        <v>0.0352</v>
      </c>
      <c r="G218" s="19">
        <v>43621</v>
      </c>
      <c r="H218" s="21">
        <v>0</v>
      </c>
      <c r="I218" s="24">
        <f>E218*F218*10000</f>
        <v>2785376</v>
      </c>
      <c r="J218" s="24">
        <f t="shared" si="10"/>
        <v>2785376</v>
      </c>
    </row>
    <row r="219" ht="18.75" hidden="1" customHeight="1" spans="1:10">
      <c r="A219" s="18" t="s">
        <v>100</v>
      </c>
      <c r="B219" s="18" t="s">
        <v>22</v>
      </c>
      <c r="C219" s="20" t="s">
        <v>19</v>
      </c>
      <c r="D219" s="20" t="s">
        <v>23</v>
      </c>
      <c r="E219" s="21">
        <v>3666</v>
      </c>
      <c r="F219" s="22">
        <v>0.0358</v>
      </c>
      <c r="G219" s="19">
        <v>43621</v>
      </c>
      <c r="H219" s="21">
        <v>0</v>
      </c>
      <c r="I219" s="24">
        <f>E219*F219*10000*0.5</f>
        <v>656214</v>
      </c>
      <c r="J219" s="24">
        <f t="shared" si="10"/>
        <v>656214</v>
      </c>
    </row>
    <row r="220" ht="18.75" hidden="1" customHeight="1" spans="1:10">
      <c r="A220" s="18" t="s">
        <v>100</v>
      </c>
      <c r="B220" s="18" t="s">
        <v>22</v>
      </c>
      <c r="C220" s="20" t="s">
        <v>19</v>
      </c>
      <c r="D220" s="20" t="s">
        <v>23</v>
      </c>
      <c r="E220" s="21">
        <v>3666</v>
      </c>
      <c r="F220" s="22">
        <v>0.0358</v>
      </c>
      <c r="G220" s="19">
        <v>43804</v>
      </c>
      <c r="H220" s="21">
        <v>0</v>
      </c>
      <c r="I220" s="24">
        <f>E220*F220*10000*0.5</f>
        <v>656214</v>
      </c>
      <c r="J220" s="24">
        <f t="shared" si="10"/>
        <v>656214</v>
      </c>
    </row>
    <row r="221" ht="18.75" hidden="1" customHeight="1" spans="1:10">
      <c r="A221" s="18" t="s">
        <v>100</v>
      </c>
      <c r="B221" s="18" t="s">
        <v>22</v>
      </c>
      <c r="C221" s="20" t="s">
        <v>19</v>
      </c>
      <c r="D221" s="20" t="s">
        <v>23</v>
      </c>
      <c r="E221" s="21">
        <v>7913</v>
      </c>
      <c r="F221" s="22">
        <v>0.0358</v>
      </c>
      <c r="G221" s="19">
        <v>43621</v>
      </c>
      <c r="H221" s="21">
        <v>0</v>
      </c>
      <c r="I221" s="24">
        <f>E221*F221*10000*0.5</f>
        <v>1416427</v>
      </c>
      <c r="J221" s="24">
        <f t="shared" si="10"/>
        <v>1416427</v>
      </c>
    </row>
    <row r="222" ht="18.75" hidden="1" customHeight="1" spans="1:10">
      <c r="A222" s="18" t="s">
        <v>100</v>
      </c>
      <c r="B222" s="18" t="s">
        <v>22</v>
      </c>
      <c r="C222" s="20" t="s">
        <v>19</v>
      </c>
      <c r="D222" s="20" t="s">
        <v>23</v>
      </c>
      <c r="E222" s="21">
        <v>7913</v>
      </c>
      <c r="F222" s="22">
        <v>0.0358</v>
      </c>
      <c r="G222" s="19">
        <v>43804</v>
      </c>
      <c r="H222" s="21">
        <v>0</v>
      </c>
      <c r="I222" s="24">
        <f>E222*F222*10000*0.5</f>
        <v>1416427</v>
      </c>
      <c r="J222" s="24">
        <f t="shared" si="10"/>
        <v>1416427</v>
      </c>
    </row>
    <row r="223" ht="18.75" hidden="1" customHeight="1" spans="1:10">
      <c r="A223" s="18" t="s">
        <v>100</v>
      </c>
      <c r="B223" s="18" t="s">
        <v>24</v>
      </c>
      <c r="C223" s="20" t="s">
        <v>25</v>
      </c>
      <c r="D223" s="20" t="s">
        <v>17</v>
      </c>
      <c r="E223" s="21">
        <v>22255</v>
      </c>
      <c r="F223" s="22">
        <v>0.0307</v>
      </c>
      <c r="G223" s="19">
        <v>43762</v>
      </c>
      <c r="H223" s="21">
        <v>0</v>
      </c>
      <c r="I223" s="24">
        <f>E223*F223*10000</f>
        <v>6832285</v>
      </c>
      <c r="J223" s="24">
        <f t="shared" si="10"/>
        <v>6832285</v>
      </c>
    </row>
    <row r="224" ht="18.75" hidden="1" customHeight="1" spans="1:10">
      <c r="A224" s="18" t="s">
        <v>100</v>
      </c>
      <c r="B224" s="18" t="s">
        <v>26</v>
      </c>
      <c r="C224" s="20" t="s">
        <v>25</v>
      </c>
      <c r="D224" s="20" t="s">
        <v>21</v>
      </c>
      <c r="E224" s="21">
        <v>21405</v>
      </c>
      <c r="F224" s="22">
        <v>0.0323</v>
      </c>
      <c r="G224" s="19">
        <v>43762</v>
      </c>
      <c r="H224" s="21">
        <v>0</v>
      </c>
      <c r="I224" s="24">
        <f>E224*F224*10000</f>
        <v>6913815</v>
      </c>
      <c r="J224" s="24">
        <f t="shared" si="10"/>
        <v>6913815</v>
      </c>
    </row>
    <row r="225" ht="18.75" hidden="1" customHeight="1" spans="1:10">
      <c r="A225" s="18" t="s">
        <v>100</v>
      </c>
      <c r="B225" s="18" t="s">
        <v>27</v>
      </c>
      <c r="C225" s="20" t="s">
        <v>25</v>
      </c>
      <c r="D225" s="20" t="s">
        <v>23</v>
      </c>
      <c r="E225" s="21">
        <v>20820</v>
      </c>
      <c r="F225" s="22">
        <v>0.0323</v>
      </c>
      <c r="G225" s="19">
        <v>43579</v>
      </c>
      <c r="H225" s="21">
        <v>0</v>
      </c>
      <c r="I225" s="24">
        <f>E225*F225*10000*0.5</f>
        <v>3362430</v>
      </c>
      <c r="J225" s="24">
        <f t="shared" si="10"/>
        <v>3362430</v>
      </c>
    </row>
    <row r="226" ht="18.75" hidden="1" customHeight="1" spans="1:10">
      <c r="A226" s="18" t="s">
        <v>100</v>
      </c>
      <c r="B226" s="18" t="s">
        <v>27</v>
      </c>
      <c r="C226" s="20" t="s">
        <v>25</v>
      </c>
      <c r="D226" s="20" t="s">
        <v>23</v>
      </c>
      <c r="E226" s="21">
        <v>20820</v>
      </c>
      <c r="F226" s="22">
        <v>0.0323</v>
      </c>
      <c r="G226" s="19">
        <v>43762</v>
      </c>
      <c r="H226" s="21">
        <v>0</v>
      </c>
      <c r="I226" s="24">
        <f>E226*F226*10000*0.5</f>
        <v>3362430</v>
      </c>
      <c r="J226" s="24">
        <f t="shared" si="10"/>
        <v>3362430</v>
      </c>
    </row>
    <row r="227" ht="18.75" hidden="1" customHeight="1" spans="1:10">
      <c r="A227" s="18" t="s">
        <v>100</v>
      </c>
      <c r="B227" s="18" t="s">
        <v>31</v>
      </c>
      <c r="C227" s="20" t="s">
        <v>32</v>
      </c>
      <c r="D227" s="20" t="s">
        <v>33</v>
      </c>
      <c r="E227" s="21">
        <v>2781</v>
      </c>
      <c r="F227" s="22">
        <v>0.0243</v>
      </c>
      <c r="G227" s="19">
        <v>43565</v>
      </c>
      <c r="H227" s="21">
        <f>(E227)*10000</f>
        <v>27810000</v>
      </c>
      <c r="I227" s="24">
        <f>E227*F227*10000</f>
        <v>675783</v>
      </c>
      <c r="J227" s="24">
        <f t="shared" si="10"/>
        <v>28485783</v>
      </c>
    </row>
    <row r="228" ht="18.75" hidden="1" customHeight="1" spans="1:10">
      <c r="A228" s="18" t="s">
        <v>100</v>
      </c>
      <c r="B228" s="18" t="s">
        <v>34</v>
      </c>
      <c r="C228" s="20" t="s">
        <v>32</v>
      </c>
      <c r="D228" s="20" t="s">
        <v>17</v>
      </c>
      <c r="E228" s="21">
        <v>9039</v>
      </c>
      <c r="F228" s="22">
        <v>0.0265</v>
      </c>
      <c r="G228" s="19">
        <v>43565</v>
      </c>
      <c r="H228" s="21">
        <v>0</v>
      </c>
      <c r="I228" s="24">
        <f>E228*F228*10000</f>
        <v>2395335</v>
      </c>
      <c r="J228" s="24">
        <f t="shared" si="10"/>
        <v>2395335</v>
      </c>
    </row>
    <row r="229" ht="18.75" hidden="1" customHeight="1" spans="1:10">
      <c r="A229" s="18" t="s">
        <v>100</v>
      </c>
      <c r="B229" s="18" t="s">
        <v>35</v>
      </c>
      <c r="C229" s="20" t="s">
        <v>32</v>
      </c>
      <c r="D229" s="20" t="s">
        <v>21</v>
      </c>
      <c r="E229" s="21">
        <v>7648</v>
      </c>
      <c r="F229" s="22">
        <v>0.0298</v>
      </c>
      <c r="G229" s="19">
        <v>43565</v>
      </c>
      <c r="H229" s="21">
        <v>0</v>
      </c>
      <c r="I229" s="24">
        <f>E229*F229*10000</f>
        <v>2279104</v>
      </c>
      <c r="J229" s="24">
        <f t="shared" si="10"/>
        <v>2279104</v>
      </c>
    </row>
    <row r="230" ht="18.75" hidden="1" customHeight="1" spans="1:10">
      <c r="A230" s="18" t="s">
        <v>100</v>
      </c>
      <c r="B230" s="18" t="s">
        <v>36</v>
      </c>
      <c r="C230" s="20" t="s">
        <v>32</v>
      </c>
      <c r="D230" s="20" t="s">
        <v>23</v>
      </c>
      <c r="E230" s="21">
        <v>8343</v>
      </c>
      <c r="F230" s="22">
        <v>0.0312</v>
      </c>
      <c r="G230" s="19">
        <v>43565</v>
      </c>
      <c r="H230" s="21">
        <v>0</v>
      </c>
      <c r="I230" s="24">
        <f>E230*F230*10000*0.5</f>
        <v>1301508</v>
      </c>
      <c r="J230" s="24">
        <f t="shared" si="10"/>
        <v>1301508</v>
      </c>
    </row>
    <row r="231" ht="18.75" hidden="1" customHeight="1" spans="1:10">
      <c r="A231" s="18" t="s">
        <v>100</v>
      </c>
      <c r="B231" s="18" t="s">
        <v>36</v>
      </c>
      <c r="C231" s="20" t="s">
        <v>32</v>
      </c>
      <c r="D231" s="20" t="s">
        <v>23</v>
      </c>
      <c r="E231" s="21">
        <v>8343</v>
      </c>
      <c r="F231" s="22">
        <v>0.0312</v>
      </c>
      <c r="G231" s="19">
        <v>43748</v>
      </c>
      <c r="H231" s="21">
        <v>0</v>
      </c>
      <c r="I231" s="24">
        <f>E231*F231*10000*0.5</f>
        <v>1301508</v>
      </c>
      <c r="J231" s="24">
        <f t="shared" si="10"/>
        <v>1301508</v>
      </c>
    </row>
    <row r="232" ht="18.75" hidden="1" customHeight="1" spans="1:10">
      <c r="A232" s="18" t="s">
        <v>100</v>
      </c>
      <c r="B232" s="18" t="s">
        <v>37</v>
      </c>
      <c r="C232" s="20" t="s">
        <v>38</v>
      </c>
      <c r="D232" s="20" t="s">
        <v>33</v>
      </c>
      <c r="E232" s="21">
        <v>3406</v>
      </c>
      <c r="F232" s="22">
        <v>0.0259</v>
      </c>
      <c r="G232" s="19">
        <v>43633</v>
      </c>
      <c r="H232" s="21">
        <f>(E232)*10000</f>
        <v>34060000</v>
      </c>
      <c r="I232" s="24">
        <f>E232*F232*10000</f>
        <v>882154</v>
      </c>
      <c r="J232" s="24">
        <f t="shared" si="10"/>
        <v>34942154</v>
      </c>
    </row>
    <row r="233" ht="18.75" hidden="1" customHeight="1" spans="1:10">
      <c r="A233" s="18" t="s">
        <v>100</v>
      </c>
      <c r="B233" s="18" t="s">
        <v>39</v>
      </c>
      <c r="C233" s="20" t="s">
        <v>38</v>
      </c>
      <c r="D233" s="20" t="s">
        <v>17</v>
      </c>
      <c r="E233" s="21">
        <v>9082</v>
      </c>
      <c r="F233" s="22">
        <v>0.0277</v>
      </c>
      <c r="G233" s="19">
        <v>43633</v>
      </c>
      <c r="H233" s="21">
        <v>0</v>
      </c>
      <c r="I233" s="24">
        <f>E233*F233*10000</f>
        <v>2515714</v>
      </c>
      <c r="J233" s="24">
        <f t="shared" si="10"/>
        <v>2515714</v>
      </c>
    </row>
    <row r="234" ht="18.75" hidden="1" customHeight="1" spans="1:10">
      <c r="A234" s="18" t="s">
        <v>100</v>
      </c>
      <c r="B234" s="18" t="s">
        <v>40</v>
      </c>
      <c r="C234" s="20" t="s">
        <v>38</v>
      </c>
      <c r="D234" s="20" t="s">
        <v>21</v>
      </c>
      <c r="E234" s="21">
        <v>3406</v>
      </c>
      <c r="F234" s="22">
        <v>0.0302</v>
      </c>
      <c r="G234" s="19">
        <v>43633</v>
      </c>
      <c r="H234" s="21">
        <v>0</v>
      </c>
      <c r="I234" s="24">
        <f>E234*F234*10000</f>
        <v>1028612</v>
      </c>
      <c r="J234" s="24">
        <f t="shared" si="10"/>
        <v>1028612</v>
      </c>
    </row>
    <row r="235" ht="18.75" hidden="1" customHeight="1" spans="1:10">
      <c r="A235" s="18" t="s">
        <v>100</v>
      </c>
      <c r="B235" s="18" t="s">
        <v>41</v>
      </c>
      <c r="C235" s="20" t="s">
        <v>38</v>
      </c>
      <c r="D235" s="20" t="s">
        <v>23</v>
      </c>
      <c r="E235" s="21">
        <v>3406</v>
      </c>
      <c r="F235" s="22">
        <v>0.0308</v>
      </c>
      <c r="G235" s="19">
        <v>43633</v>
      </c>
      <c r="H235" s="21">
        <v>0</v>
      </c>
      <c r="I235" s="24">
        <f>E235*F235*10000*0.5</f>
        <v>524524</v>
      </c>
      <c r="J235" s="24">
        <f t="shared" si="10"/>
        <v>524524</v>
      </c>
    </row>
    <row r="236" ht="18.75" hidden="1" customHeight="1" spans="1:10">
      <c r="A236" s="18" t="s">
        <v>100</v>
      </c>
      <c r="B236" s="18" t="s">
        <v>41</v>
      </c>
      <c r="C236" s="20" t="s">
        <v>38</v>
      </c>
      <c r="D236" s="20" t="s">
        <v>23</v>
      </c>
      <c r="E236" s="21">
        <v>3406</v>
      </c>
      <c r="F236" s="22">
        <v>0.0308</v>
      </c>
      <c r="G236" s="19">
        <v>43816</v>
      </c>
      <c r="H236" s="21">
        <v>0</v>
      </c>
      <c r="I236" s="24">
        <f>E236*F236*10000*0.5</f>
        <v>524524</v>
      </c>
      <c r="J236" s="24">
        <f t="shared" si="10"/>
        <v>524524</v>
      </c>
    </row>
    <row r="237" ht="18.75" hidden="1" customHeight="1" spans="1:11">
      <c r="A237" s="18" t="s">
        <v>100</v>
      </c>
      <c r="B237" s="18" t="s">
        <v>44</v>
      </c>
      <c r="C237" s="20" t="s">
        <v>43</v>
      </c>
      <c r="D237" s="20" t="s">
        <v>17</v>
      </c>
      <c r="E237" s="21">
        <v>9000</v>
      </c>
      <c r="F237" s="22">
        <v>0.0254</v>
      </c>
      <c r="G237" s="19">
        <v>43678</v>
      </c>
      <c r="H237" s="21">
        <v>0</v>
      </c>
      <c r="I237" s="24">
        <f>E237*F237*10000</f>
        <v>2286000</v>
      </c>
      <c r="J237" s="24">
        <f t="shared" si="10"/>
        <v>2286000</v>
      </c>
      <c r="K237" s="1" t="s">
        <v>29</v>
      </c>
    </row>
    <row r="238" ht="18.75" hidden="1" customHeight="1" spans="1:11">
      <c r="A238" s="18" t="s">
        <v>100</v>
      </c>
      <c r="B238" s="18" t="s">
        <v>45</v>
      </c>
      <c r="C238" s="20" t="s">
        <v>43</v>
      </c>
      <c r="D238" s="20" t="s">
        <v>23</v>
      </c>
      <c r="E238" s="21">
        <v>10000</v>
      </c>
      <c r="F238" s="22">
        <v>0.0275</v>
      </c>
      <c r="G238" s="19">
        <v>43498</v>
      </c>
      <c r="H238" s="21">
        <v>0</v>
      </c>
      <c r="I238" s="24">
        <f>E238*F238*10000*0.5</f>
        <v>1375000</v>
      </c>
      <c r="J238" s="24">
        <f t="shared" si="10"/>
        <v>1375000</v>
      </c>
      <c r="K238" s="1" t="s">
        <v>29</v>
      </c>
    </row>
    <row r="239" ht="18.75" hidden="1" customHeight="1" spans="1:11">
      <c r="A239" s="18" t="s">
        <v>100</v>
      </c>
      <c r="B239" s="18" t="s">
        <v>45</v>
      </c>
      <c r="C239" s="20" t="s">
        <v>43</v>
      </c>
      <c r="D239" s="20" t="s">
        <v>23</v>
      </c>
      <c r="E239" s="21">
        <v>10000</v>
      </c>
      <c r="F239" s="22">
        <v>0.0275</v>
      </c>
      <c r="G239" s="19">
        <v>43678</v>
      </c>
      <c r="H239" s="21">
        <v>0</v>
      </c>
      <c r="I239" s="24">
        <f>E239*F239*10000*0.5</f>
        <v>1375000</v>
      </c>
      <c r="J239" s="24">
        <f t="shared" si="10"/>
        <v>1375000</v>
      </c>
      <c r="K239" s="1" t="s">
        <v>29</v>
      </c>
    </row>
    <row r="240" ht="18.75" hidden="1" customHeight="1" spans="1:10">
      <c r="A240" s="18" t="s">
        <v>100</v>
      </c>
      <c r="B240" s="18" t="s">
        <v>46</v>
      </c>
      <c r="C240" s="20" t="s">
        <v>47</v>
      </c>
      <c r="D240" s="20" t="s">
        <v>33</v>
      </c>
      <c r="E240" s="21">
        <v>15724</v>
      </c>
      <c r="F240" s="22">
        <v>0.0235</v>
      </c>
      <c r="G240" s="19">
        <v>43767</v>
      </c>
      <c r="H240" s="21">
        <f>(E240)*10000</f>
        <v>157240000</v>
      </c>
      <c r="I240" s="24">
        <f>E240*F240*10000</f>
        <v>3695140</v>
      </c>
      <c r="J240" s="24">
        <f t="shared" si="10"/>
        <v>160935140</v>
      </c>
    </row>
    <row r="241" ht="18.75" hidden="1" customHeight="1" spans="1:10">
      <c r="A241" s="18" t="s">
        <v>100</v>
      </c>
      <c r="B241" s="18" t="s">
        <v>48</v>
      </c>
      <c r="C241" s="20" t="s">
        <v>47</v>
      </c>
      <c r="D241" s="20" t="s">
        <v>17</v>
      </c>
      <c r="E241" s="21">
        <v>1406</v>
      </c>
      <c r="F241" s="22">
        <v>0.0245</v>
      </c>
      <c r="G241" s="19">
        <v>43767</v>
      </c>
      <c r="H241" s="21">
        <v>0</v>
      </c>
      <c r="I241" s="24">
        <f>E241*F241*10000</f>
        <v>344470</v>
      </c>
      <c r="J241" s="24">
        <f t="shared" si="10"/>
        <v>344470</v>
      </c>
    </row>
    <row r="242" ht="18.75" hidden="1" customHeight="1" spans="1:10">
      <c r="A242" s="18" t="s">
        <v>100</v>
      </c>
      <c r="B242" s="18" t="s">
        <v>49</v>
      </c>
      <c r="C242" s="20" t="s">
        <v>47</v>
      </c>
      <c r="D242" s="20" t="s">
        <v>23</v>
      </c>
      <c r="E242" s="21">
        <v>10886</v>
      </c>
      <c r="F242" s="22">
        <v>0.0274</v>
      </c>
      <c r="G242" s="19">
        <v>43584</v>
      </c>
      <c r="H242" s="21">
        <v>0</v>
      </c>
      <c r="I242" s="24">
        <f>E242*F242*10000*0.5</f>
        <v>1491382</v>
      </c>
      <c r="J242" s="24">
        <f t="shared" si="10"/>
        <v>1491382</v>
      </c>
    </row>
    <row r="243" ht="18.75" hidden="1" customHeight="1" spans="1:10">
      <c r="A243" s="18" t="s">
        <v>100</v>
      </c>
      <c r="B243" s="18" t="s">
        <v>49</v>
      </c>
      <c r="C243" s="20" t="s">
        <v>47</v>
      </c>
      <c r="D243" s="20" t="s">
        <v>23</v>
      </c>
      <c r="E243" s="21">
        <v>10886</v>
      </c>
      <c r="F243" s="22">
        <v>0.0274</v>
      </c>
      <c r="G243" s="19">
        <v>43767</v>
      </c>
      <c r="H243" s="21">
        <v>0</v>
      </c>
      <c r="I243" s="24">
        <f>E243*F243*10000*0.5</f>
        <v>1491382</v>
      </c>
      <c r="J243" s="24">
        <f t="shared" si="10"/>
        <v>1491382</v>
      </c>
    </row>
    <row r="244" ht="18.75" hidden="1" customHeight="1" spans="1:10">
      <c r="A244" s="18" t="s">
        <v>100</v>
      </c>
      <c r="B244" s="18" t="s">
        <v>79</v>
      </c>
      <c r="C244" s="20" t="s">
        <v>80</v>
      </c>
      <c r="D244" s="20" t="s">
        <v>17</v>
      </c>
      <c r="E244" s="21">
        <v>750</v>
      </c>
      <c r="F244" s="22">
        <v>0.0283</v>
      </c>
      <c r="G244" s="19">
        <v>43804</v>
      </c>
      <c r="H244" s="21">
        <v>0</v>
      </c>
      <c r="I244" s="24">
        <f>E244*F244*10000</f>
        <v>212250</v>
      </c>
      <c r="J244" s="24">
        <f t="shared" si="10"/>
        <v>212250</v>
      </c>
    </row>
    <row r="245" ht="18.75" hidden="1" customHeight="1" spans="1:10">
      <c r="A245" s="18" t="s">
        <v>100</v>
      </c>
      <c r="B245" s="18" t="s">
        <v>81</v>
      </c>
      <c r="C245" s="19">
        <v>42902</v>
      </c>
      <c r="D245" s="20" t="s">
        <v>17</v>
      </c>
      <c r="E245" s="21">
        <v>7216</v>
      </c>
      <c r="F245" s="22">
        <v>0.037</v>
      </c>
      <c r="G245" s="19">
        <v>43625</v>
      </c>
      <c r="H245" s="21">
        <v>0</v>
      </c>
      <c r="I245" s="24">
        <f>E245*F245*10000</f>
        <v>2669920</v>
      </c>
      <c r="J245" s="24">
        <f t="shared" si="10"/>
        <v>2669920</v>
      </c>
    </row>
    <row r="246" ht="18.75" hidden="1" customHeight="1" spans="1:10">
      <c r="A246" s="18" t="s">
        <v>100</v>
      </c>
      <c r="B246" s="18" t="s">
        <v>82</v>
      </c>
      <c r="C246" s="19">
        <v>42902</v>
      </c>
      <c r="D246" s="20" t="s">
        <v>21</v>
      </c>
      <c r="E246" s="21">
        <v>4000</v>
      </c>
      <c r="F246" s="22">
        <v>0.0402</v>
      </c>
      <c r="G246" s="19">
        <v>43625</v>
      </c>
      <c r="H246" s="21">
        <v>0</v>
      </c>
      <c r="I246" s="24">
        <f>E246*F246*10000</f>
        <v>1608000</v>
      </c>
      <c r="J246" s="24">
        <f t="shared" si="10"/>
        <v>1608000</v>
      </c>
    </row>
    <row r="247" ht="18.75" hidden="1" customHeight="1" spans="1:10">
      <c r="A247" s="18" t="s">
        <v>100</v>
      </c>
      <c r="B247" s="18" t="s">
        <v>54</v>
      </c>
      <c r="C247" s="19">
        <v>42983</v>
      </c>
      <c r="D247" s="20" t="s">
        <v>33</v>
      </c>
      <c r="E247" s="21">
        <v>1798</v>
      </c>
      <c r="F247" s="22">
        <v>0.0358</v>
      </c>
      <c r="G247" s="19">
        <v>43704</v>
      </c>
      <c r="H247" s="21">
        <v>0</v>
      </c>
      <c r="I247" s="24">
        <f>E247*F247*10000</f>
        <v>643684</v>
      </c>
      <c r="J247" s="24">
        <f t="shared" si="10"/>
        <v>643684</v>
      </c>
    </row>
    <row r="248" ht="18.75" hidden="1" customHeight="1" spans="1:10">
      <c r="A248" s="18" t="s">
        <v>100</v>
      </c>
      <c r="B248" s="18" t="s">
        <v>55</v>
      </c>
      <c r="C248" s="19">
        <v>42983</v>
      </c>
      <c r="D248" s="20" t="s">
        <v>23</v>
      </c>
      <c r="E248" s="21">
        <v>3702</v>
      </c>
      <c r="F248" s="22">
        <v>0.0393</v>
      </c>
      <c r="G248" s="19">
        <v>43520</v>
      </c>
      <c r="H248" s="21">
        <v>0</v>
      </c>
      <c r="I248" s="24">
        <f>E248*F248*10000*0.5</f>
        <v>727443</v>
      </c>
      <c r="J248" s="24">
        <f t="shared" si="10"/>
        <v>727443</v>
      </c>
    </row>
    <row r="249" ht="18.75" hidden="1" customHeight="1" spans="1:10">
      <c r="A249" s="18" t="s">
        <v>100</v>
      </c>
      <c r="B249" s="18" t="s">
        <v>55</v>
      </c>
      <c r="C249" s="19">
        <v>42983</v>
      </c>
      <c r="D249" s="20" t="s">
        <v>23</v>
      </c>
      <c r="E249" s="21">
        <v>3702</v>
      </c>
      <c r="F249" s="22">
        <v>0.0393</v>
      </c>
      <c r="G249" s="19">
        <v>43704</v>
      </c>
      <c r="H249" s="21">
        <v>0</v>
      </c>
      <c r="I249" s="24">
        <f>E249*F249*10000*0.5</f>
        <v>727443</v>
      </c>
      <c r="J249" s="24">
        <f t="shared" si="10"/>
        <v>727443</v>
      </c>
    </row>
    <row r="250" ht="18.75" hidden="1" customHeight="1" spans="1:12">
      <c r="A250" s="18" t="s">
        <v>100</v>
      </c>
      <c r="B250" s="18" t="s">
        <v>57</v>
      </c>
      <c r="C250" s="19" t="s">
        <v>58</v>
      </c>
      <c r="D250" s="20" t="s">
        <v>17</v>
      </c>
      <c r="E250" s="21">
        <f>2600+150</f>
        <v>2750</v>
      </c>
      <c r="F250" s="22">
        <v>0.0333</v>
      </c>
      <c r="G250" s="19">
        <v>43655</v>
      </c>
      <c r="H250" s="21">
        <v>0</v>
      </c>
      <c r="I250" s="24">
        <f>E250*F250*10000</f>
        <v>915750</v>
      </c>
      <c r="J250" s="24">
        <f t="shared" si="10"/>
        <v>915750</v>
      </c>
      <c r="K250" s="1" t="s">
        <v>59</v>
      </c>
      <c r="L250" s="1" t="s">
        <v>101</v>
      </c>
    </row>
    <row r="251" ht="18.75" hidden="1" customHeight="1" spans="1:11">
      <c r="A251" s="18" t="s">
        <v>100</v>
      </c>
      <c r="B251" s="18" t="s">
        <v>60</v>
      </c>
      <c r="C251" s="19" t="s">
        <v>58</v>
      </c>
      <c r="D251" s="20" t="s">
        <v>23</v>
      </c>
      <c r="E251" s="21">
        <v>3000</v>
      </c>
      <c r="F251" s="22">
        <v>0.0404</v>
      </c>
      <c r="G251" s="19">
        <v>43655</v>
      </c>
      <c r="H251" s="21">
        <v>0</v>
      </c>
      <c r="I251" s="24">
        <f>E251*F251*10000*0.5</f>
        <v>606000</v>
      </c>
      <c r="J251" s="24">
        <f t="shared" si="10"/>
        <v>606000</v>
      </c>
      <c r="K251" s="1" t="s">
        <v>59</v>
      </c>
    </row>
    <row r="252" ht="18.75" hidden="1" customHeight="1" spans="1:11">
      <c r="A252" s="18" t="s">
        <v>100</v>
      </c>
      <c r="B252" s="18" t="s">
        <v>60</v>
      </c>
      <c r="C252" s="19" t="s">
        <v>58</v>
      </c>
      <c r="D252" s="20" t="s">
        <v>23</v>
      </c>
      <c r="E252" s="21">
        <v>3000</v>
      </c>
      <c r="F252" s="22">
        <v>0.0404</v>
      </c>
      <c r="G252" s="19">
        <v>43467</v>
      </c>
      <c r="H252" s="21">
        <v>0</v>
      </c>
      <c r="I252" s="24">
        <f>E252*F252*10000*0.5</f>
        <v>606000</v>
      </c>
      <c r="J252" s="24">
        <f t="shared" si="10"/>
        <v>606000</v>
      </c>
      <c r="K252" s="1" t="s">
        <v>59</v>
      </c>
    </row>
    <row r="253" ht="18.75" hidden="1" customHeight="1" spans="1:11">
      <c r="A253" s="18" t="s">
        <v>100</v>
      </c>
      <c r="B253" s="18" t="s">
        <v>62</v>
      </c>
      <c r="C253" s="19" t="s">
        <v>63</v>
      </c>
      <c r="D253" s="20" t="s">
        <v>21</v>
      </c>
      <c r="E253" s="21">
        <v>1224</v>
      </c>
      <c r="F253" s="22">
        <v>0.0394</v>
      </c>
      <c r="G253" s="19">
        <v>43565</v>
      </c>
      <c r="H253" s="21">
        <v>0</v>
      </c>
      <c r="I253" s="24">
        <f>E253*F253*10000</f>
        <v>482256</v>
      </c>
      <c r="J253" s="24">
        <f t="shared" si="10"/>
        <v>482256</v>
      </c>
      <c r="K253" s="1" t="s">
        <v>59</v>
      </c>
    </row>
    <row r="254" ht="18.75" hidden="1" customHeight="1" spans="1:11">
      <c r="A254" s="18" t="s">
        <v>100</v>
      </c>
      <c r="B254" s="18" t="s">
        <v>67</v>
      </c>
      <c r="C254" s="19" t="s">
        <v>65</v>
      </c>
      <c r="D254" s="20" t="s">
        <v>23</v>
      </c>
      <c r="E254" s="21">
        <v>9000</v>
      </c>
      <c r="F254" s="22">
        <v>0.0407</v>
      </c>
      <c r="G254" s="19">
        <v>43746</v>
      </c>
      <c r="H254" s="21">
        <v>0</v>
      </c>
      <c r="I254" s="24">
        <f>E254*F254*10000*0.5</f>
        <v>1831500</v>
      </c>
      <c r="J254" s="24">
        <f t="shared" si="10"/>
        <v>1831500</v>
      </c>
      <c r="K254" s="1" t="s">
        <v>68</v>
      </c>
    </row>
    <row r="255" ht="18.75" hidden="1" customHeight="1" spans="1:11">
      <c r="A255" s="18" t="s">
        <v>100</v>
      </c>
      <c r="B255" s="18" t="s">
        <v>67</v>
      </c>
      <c r="C255" s="19" t="s">
        <v>65</v>
      </c>
      <c r="D255" s="20" t="s">
        <v>23</v>
      </c>
      <c r="E255" s="21">
        <v>9000</v>
      </c>
      <c r="F255" s="22">
        <v>0.0407</v>
      </c>
      <c r="G255" s="19">
        <v>43553</v>
      </c>
      <c r="H255" s="21">
        <v>0</v>
      </c>
      <c r="I255" s="24">
        <f>E255*F255*10000*0.5</f>
        <v>1831500</v>
      </c>
      <c r="J255" s="24">
        <f t="shared" si="10"/>
        <v>1831500</v>
      </c>
      <c r="K255" s="1" t="s">
        <v>68</v>
      </c>
    </row>
    <row r="256" ht="18.75" hidden="1" customHeight="1" spans="1:11">
      <c r="A256" s="18" t="s">
        <v>100</v>
      </c>
      <c r="B256" s="18" t="s">
        <v>69</v>
      </c>
      <c r="C256" s="19" t="s">
        <v>70</v>
      </c>
      <c r="D256" s="20" t="s">
        <v>33</v>
      </c>
      <c r="E256" s="21">
        <v>10218</v>
      </c>
      <c r="F256" s="22">
        <v>0.0357</v>
      </c>
      <c r="G256" s="19">
        <v>43769</v>
      </c>
      <c r="H256" s="21">
        <v>0</v>
      </c>
      <c r="I256" s="24">
        <f>E256*F256*10000</f>
        <v>3647826</v>
      </c>
      <c r="J256" s="24">
        <f t="shared" si="10"/>
        <v>3647826</v>
      </c>
      <c r="K256" s="1" t="s">
        <v>59</v>
      </c>
    </row>
    <row r="257" ht="18.75" hidden="1" customHeight="1" spans="1:11">
      <c r="A257" s="18" t="s">
        <v>100</v>
      </c>
      <c r="B257" s="18" t="s">
        <v>71</v>
      </c>
      <c r="C257" s="19" t="s">
        <v>72</v>
      </c>
      <c r="D257" s="20" t="s">
        <v>17</v>
      </c>
      <c r="E257" s="21">
        <v>10000</v>
      </c>
      <c r="F257" s="22">
        <v>0.0374</v>
      </c>
      <c r="G257" s="19">
        <v>43770</v>
      </c>
      <c r="H257" s="21">
        <v>0</v>
      </c>
      <c r="I257" s="24">
        <f>E257*F257*10000</f>
        <v>3740000</v>
      </c>
      <c r="J257" s="24">
        <f t="shared" si="10"/>
        <v>3740000</v>
      </c>
      <c r="K257" s="1" t="s">
        <v>68</v>
      </c>
    </row>
    <row r="258" ht="18.75" hidden="1" customHeight="1" spans="1:10">
      <c r="A258" s="27" t="s">
        <v>102</v>
      </c>
      <c r="B258" s="18"/>
      <c r="C258" s="20"/>
      <c r="D258" s="20"/>
      <c r="E258" s="21">
        <f>SUM(SUMIFS(E259:E305,D259:D305,{"3年","5年","7年"}),SUMIFS(E259:E305,D259:D305,"10年")/2)</f>
        <v>63554.65</v>
      </c>
      <c r="F258" s="22">
        <v>0</v>
      </c>
      <c r="G258" s="28"/>
      <c r="H258" s="21">
        <f>SUM(H259:H305)</f>
        <v>45696300</v>
      </c>
      <c r="I258" s="24">
        <f>SUM(I259:I305)</f>
        <v>21100251.47</v>
      </c>
      <c r="J258" s="24">
        <f>SUM(J259:J305)</f>
        <v>66796551.47</v>
      </c>
    </row>
    <row r="259" ht="18.75" hidden="1" customHeight="1" spans="1:10">
      <c r="A259" s="18" t="s">
        <v>103</v>
      </c>
      <c r="B259" s="18" t="s">
        <v>15</v>
      </c>
      <c r="C259" s="20" t="s">
        <v>16</v>
      </c>
      <c r="D259" s="20" t="s">
        <v>17</v>
      </c>
      <c r="E259" s="21">
        <v>1250</v>
      </c>
      <c r="F259" s="22">
        <v>0.0412</v>
      </c>
      <c r="G259" s="19">
        <v>43629</v>
      </c>
      <c r="H259" s="21">
        <f>(E259)*10000</f>
        <v>12500000</v>
      </c>
      <c r="I259" s="24">
        <f>E259*F259*10000</f>
        <v>515000</v>
      </c>
      <c r="J259" s="24">
        <f t="shared" ref="J259:J305" si="11">H259+I259</f>
        <v>13015000</v>
      </c>
    </row>
    <row r="260" ht="18.75" hidden="1" customHeight="1" spans="1:10">
      <c r="A260" s="18" t="s">
        <v>103</v>
      </c>
      <c r="B260" s="18" t="s">
        <v>18</v>
      </c>
      <c r="C260" s="20" t="s">
        <v>19</v>
      </c>
      <c r="D260" s="20" t="s">
        <v>17</v>
      </c>
      <c r="E260" s="21">
        <v>184</v>
      </c>
      <c r="F260" s="22">
        <v>0.0325</v>
      </c>
      <c r="G260" s="19">
        <v>43621</v>
      </c>
      <c r="H260" s="21">
        <v>0</v>
      </c>
      <c r="I260" s="24">
        <f>E260*F260*10000</f>
        <v>59800</v>
      </c>
      <c r="J260" s="24">
        <f t="shared" si="11"/>
        <v>59800</v>
      </c>
    </row>
    <row r="261" ht="18.75" hidden="1" customHeight="1" spans="1:10">
      <c r="A261" s="18" t="s">
        <v>103</v>
      </c>
      <c r="B261" s="18" t="s">
        <v>18</v>
      </c>
      <c r="C261" s="20" t="s">
        <v>19</v>
      </c>
      <c r="D261" s="20" t="s">
        <v>17</v>
      </c>
      <c r="E261" s="21">
        <v>667</v>
      </c>
      <c r="F261" s="22">
        <v>0.0325</v>
      </c>
      <c r="G261" s="19">
        <v>43621</v>
      </c>
      <c r="H261" s="21">
        <v>0</v>
      </c>
      <c r="I261" s="24">
        <f>E261*F261*10000</f>
        <v>216775</v>
      </c>
      <c r="J261" s="24">
        <f t="shared" si="11"/>
        <v>216775</v>
      </c>
    </row>
    <row r="262" ht="18.75" hidden="1" customHeight="1" spans="1:10">
      <c r="A262" s="18" t="s">
        <v>103</v>
      </c>
      <c r="B262" s="18" t="s">
        <v>20</v>
      </c>
      <c r="C262" s="20" t="s">
        <v>19</v>
      </c>
      <c r="D262" s="20" t="s">
        <v>21</v>
      </c>
      <c r="E262" s="21">
        <v>123</v>
      </c>
      <c r="F262" s="22">
        <v>0.0352</v>
      </c>
      <c r="G262" s="19">
        <v>43621</v>
      </c>
      <c r="H262" s="21">
        <v>0</v>
      </c>
      <c r="I262" s="24">
        <f>E262*F262*10000</f>
        <v>43296</v>
      </c>
      <c r="J262" s="24">
        <f t="shared" si="11"/>
        <v>43296</v>
      </c>
    </row>
    <row r="263" ht="18.75" hidden="1" customHeight="1" spans="1:10">
      <c r="A263" s="18" t="s">
        <v>103</v>
      </c>
      <c r="B263" s="18" t="s">
        <v>20</v>
      </c>
      <c r="C263" s="20" t="s">
        <v>19</v>
      </c>
      <c r="D263" s="20" t="s">
        <v>21</v>
      </c>
      <c r="E263" s="21">
        <v>444</v>
      </c>
      <c r="F263" s="22">
        <v>0.0352</v>
      </c>
      <c r="G263" s="19">
        <v>43621</v>
      </c>
      <c r="H263" s="21">
        <v>0</v>
      </c>
      <c r="I263" s="24">
        <f>E263*F263*10000</f>
        <v>156288</v>
      </c>
      <c r="J263" s="24">
        <f t="shared" si="11"/>
        <v>156288</v>
      </c>
    </row>
    <row r="264" ht="18.75" hidden="1" customHeight="1" spans="1:10">
      <c r="A264" s="18" t="s">
        <v>103</v>
      </c>
      <c r="B264" s="18" t="s">
        <v>22</v>
      </c>
      <c r="C264" s="20" t="s">
        <v>19</v>
      </c>
      <c r="D264" s="20" t="s">
        <v>23</v>
      </c>
      <c r="E264" s="21">
        <v>123</v>
      </c>
      <c r="F264" s="22">
        <v>0.0358</v>
      </c>
      <c r="G264" s="19">
        <v>43804</v>
      </c>
      <c r="H264" s="21">
        <v>0</v>
      </c>
      <c r="I264" s="24">
        <f>E264*F264*10000*0.5</f>
        <v>22017</v>
      </c>
      <c r="J264" s="24">
        <f t="shared" si="11"/>
        <v>22017</v>
      </c>
    </row>
    <row r="265" ht="18.75" hidden="1" customHeight="1" spans="1:10">
      <c r="A265" s="18" t="s">
        <v>103</v>
      </c>
      <c r="B265" s="18" t="s">
        <v>22</v>
      </c>
      <c r="C265" s="20" t="s">
        <v>19</v>
      </c>
      <c r="D265" s="20" t="s">
        <v>23</v>
      </c>
      <c r="E265" s="21">
        <v>123</v>
      </c>
      <c r="F265" s="22">
        <v>0.0358</v>
      </c>
      <c r="G265" s="19">
        <v>43621</v>
      </c>
      <c r="H265" s="21">
        <v>0</v>
      </c>
      <c r="I265" s="24">
        <f>E265*F265*10000*0.5</f>
        <v>22017</v>
      </c>
      <c r="J265" s="24">
        <f t="shared" si="11"/>
        <v>22017</v>
      </c>
    </row>
    <row r="266" ht="18.75" hidden="1" customHeight="1" spans="1:10">
      <c r="A266" s="18" t="s">
        <v>103</v>
      </c>
      <c r="B266" s="18" t="s">
        <v>22</v>
      </c>
      <c r="C266" s="20" t="s">
        <v>19</v>
      </c>
      <c r="D266" s="20" t="s">
        <v>23</v>
      </c>
      <c r="E266" s="21">
        <v>667</v>
      </c>
      <c r="F266" s="22">
        <v>0.0358</v>
      </c>
      <c r="G266" s="19">
        <v>43804</v>
      </c>
      <c r="H266" s="21">
        <v>0</v>
      </c>
      <c r="I266" s="24">
        <f>E266*F266*10000*0.5</f>
        <v>119393</v>
      </c>
      <c r="J266" s="24">
        <f t="shared" si="11"/>
        <v>119393</v>
      </c>
    </row>
    <row r="267" ht="18.75" hidden="1" customHeight="1" spans="1:10">
      <c r="A267" s="18" t="s">
        <v>103</v>
      </c>
      <c r="B267" s="18" t="s">
        <v>22</v>
      </c>
      <c r="C267" s="20" t="s">
        <v>19</v>
      </c>
      <c r="D267" s="20" t="s">
        <v>23</v>
      </c>
      <c r="E267" s="21">
        <v>667</v>
      </c>
      <c r="F267" s="22">
        <v>0.0358</v>
      </c>
      <c r="G267" s="19">
        <v>43621</v>
      </c>
      <c r="H267" s="21">
        <v>0</v>
      </c>
      <c r="I267" s="24">
        <f>E267*F267*10000*0.5</f>
        <v>119393</v>
      </c>
      <c r="J267" s="24">
        <f t="shared" si="11"/>
        <v>119393</v>
      </c>
    </row>
    <row r="268" ht="18.75" hidden="1" customHeight="1" spans="1:10">
      <c r="A268" s="18" t="s">
        <v>103</v>
      </c>
      <c r="B268" s="18" t="s">
        <v>24</v>
      </c>
      <c r="C268" s="20" t="s">
        <v>25</v>
      </c>
      <c r="D268" s="20" t="s">
        <v>17</v>
      </c>
      <c r="E268" s="21">
        <v>570</v>
      </c>
      <c r="F268" s="22">
        <v>0.0307</v>
      </c>
      <c r="G268" s="19">
        <v>43762</v>
      </c>
      <c r="H268" s="21">
        <v>0</v>
      </c>
      <c r="I268" s="24">
        <f>E268*F268*10000</f>
        <v>174990</v>
      </c>
      <c r="J268" s="24">
        <f t="shared" si="11"/>
        <v>174990</v>
      </c>
    </row>
    <row r="269" ht="18.75" hidden="1" customHeight="1" spans="1:10">
      <c r="A269" s="18" t="s">
        <v>103</v>
      </c>
      <c r="B269" s="18" t="s">
        <v>26</v>
      </c>
      <c r="C269" s="20" t="s">
        <v>25</v>
      </c>
      <c r="D269" s="20" t="s">
        <v>21</v>
      </c>
      <c r="E269" s="21">
        <v>550</v>
      </c>
      <c r="F269" s="22">
        <v>0.0323</v>
      </c>
      <c r="G269" s="19">
        <v>43762</v>
      </c>
      <c r="H269" s="21">
        <v>0</v>
      </c>
      <c r="I269" s="24">
        <f>E269*F269*10000</f>
        <v>177650</v>
      </c>
      <c r="J269" s="24">
        <f t="shared" si="11"/>
        <v>177650</v>
      </c>
    </row>
    <row r="270" ht="18.75" hidden="1" customHeight="1" spans="1:10">
      <c r="A270" s="18" t="s">
        <v>103</v>
      </c>
      <c r="B270" s="18" t="s">
        <v>27</v>
      </c>
      <c r="C270" s="20" t="s">
        <v>25</v>
      </c>
      <c r="D270" s="20" t="s">
        <v>23</v>
      </c>
      <c r="E270" s="21">
        <v>535</v>
      </c>
      <c r="F270" s="22">
        <v>0.0323</v>
      </c>
      <c r="G270" s="19">
        <v>43762</v>
      </c>
      <c r="H270" s="21">
        <v>0</v>
      </c>
      <c r="I270" s="24">
        <f>E270*F270*10000*0.5</f>
        <v>86402.5</v>
      </c>
      <c r="J270" s="24">
        <f t="shared" si="11"/>
        <v>86402.5</v>
      </c>
    </row>
    <row r="271" ht="18.75" hidden="1" customHeight="1" spans="1:10">
      <c r="A271" s="18" t="s">
        <v>103</v>
      </c>
      <c r="B271" s="18" t="s">
        <v>27</v>
      </c>
      <c r="C271" s="20" t="s">
        <v>25</v>
      </c>
      <c r="D271" s="20" t="s">
        <v>23</v>
      </c>
      <c r="E271" s="21">
        <v>535</v>
      </c>
      <c r="F271" s="22">
        <v>0.0323</v>
      </c>
      <c r="G271" s="19">
        <v>43579</v>
      </c>
      <c r="H271" s="21">
        <v>0</v>
      </c>
      <c r="I271" s="24">
        <f>E271*F271*10000*0.5</f>
        <v>86402.5</v>
      </c>
      <c r="J271" s="24">
        <f t="shared" si="11"/>
        <v>86402.5</v>
      </c>
    </row>
    <row r="272" ht="18.75" hidden="1" customHeight="1" spans="1:10">
      <c r="A272" s="18" t="s">
        <v>103</v>
      </c>
      <c r="B272" s="18" t="s">
        <v>31</v>
      </c>
      <c r="C272" s="20" t="s">
        <v>32</v>
      </c>
      <c r="D272" s="20" t="s">
        <v>33</v>
      </c>
      <c r="E272" s="21">
        <v>246.14</v>
      </c>
      <c r="F272" s="22">
        <v>0.0243</v>
      </c>
      <c r="G272" s="19">
        <v>43565</v>
      </c>
      <c r="H272" s="21">
        <f>(E272)*10000</f>
        <v>2461400</v>
      </c>
      <c r="I272" s="24">
        <f>E272*F272*10000</f>
        <v>59812.02</v>
      </c>
      <c r="J272" s="24">
        <f t="shared" si="11"/>
        <v>2521212.02</v>
      </c>
    </row>
    <row r="273" ht="18.75" hidden="1" customHeight="1" spans="1:10">
      <c r="A273" s="18" t="s">
        <v>103</v>
      </c>
      <c r="B273" s="18" t="s">
        <v>34</v>
      </c>
      <c r="C273" s="20" t="s">
        <v>32</v>
      </c>
      <c r="D273" s="20" t="s">
        <v>17</v>
      </c>
      <c r="E273" s="21">
        <v>3985.02</v>
      </c>
      <c r="F273" s="22">
        <v>0.0265</v>
      </c>
      <c r="G273" s="19">
        <v>43565</v>
      </c>
      <c r="H273" s="21">
        <v>0</v>
      </c>
      <c r="I273" s="24">
        <f>E273*F273*10000</f>
        <v>1056030.3</v>
      </c>
      <c r="J273" s="24">
        <f t="shared" si="11"/>
        <v>1056030.3</v>
      </c>
    </row>
    <row r="274" ht="18.75" hidden="1" customHeight="1" spans="1:10">
      <c r="A274" s="18" t="s">
        <v>103</v>
      </c>
      <c r="B274" s="18" t="s">
        <v>34</v>
      </c>
      <c r="C274" s="20" t="s">
        <v>32</v>
      </c>
      <c r="D274" s="20" t="s">
        <v>17</v>
      </c>
      <c r="E274" s="21">
        <v>801</v>
      </c>
      <c r="F274" s="22">
        <v>0.0265</v>
      </c>
      <c r="G274" s="19">
        <v>43565</v>
      </c>
      <c r="H274" s="21">
        <v>0</v>
      </c>
      <c r="I274" s="24">
        <f>E274*F274*10000</f>
        <v>212265</v>
      </c>
      <c r="J274" s="24">
        <f t="shared" si="11"/>
        <v>212265</v>
      </c>
    </row>
    <row r="275" ht="18.75" hidden="1" customHeight="1" spans="1:10">
      <c r="A275" s="18" t="s">
        <v>103</v>
      </c>
      <c r="B275" s="18" t="s">
        <v>35</v>
      </c>
      <c r="C275" s="20" t="s">
        <v>32</v>
      </c>
      <c r="D275" s="20" t="s">
        <v>21</v>
      </c>
      <c r="E275" s="21">
        <v>678</v>
      </c>
      <c r="F275" s="22">
        <v>0.0298</v>
      </c>
      <c r="G275" s="19">
        <v>43565</v>
      </c>
      <c r="H275" s="21">
        <v>0</v>
      </c>
      <c r="I275" s="24">
        <f>E275*F275*10000</f>
        <v>202044</v>
      </c>
      <c r="J275" s="24">
        <f t="shared" si="11"/>
        <v>202044</v>
      </c>
    </row>
    <row r="276" ht="18.75" hidden="1" customHeight="1" spans="1:10">
      <c r="A276" s="18" t="s">
        <v>103</v>
      </c>
      <c r="B276" s="18" t="s">
        <v>36</v>
      </c>
      <c r="C276" s="20" t="s">
        <v>32</v>
      </c>
      <c r="D276" s="20" t="s">
        <v>23</v>
      </c>
      <c r="E276" s="21">
        <v>740</v>
      </c>
      <c r="F276" s="22">
        <v>0.0312</v>
      </c>
      <c r="G276" s="19">
        <v>43748</v>
      </c>
      <c r="H276" s="21">
        <v>0</v>
      </c>
      <c r="I276" s="24">
        <f>E276*F276*10000*0.5</f>
        <v>115440</v>
      </c>
      <c r="J276" s="24">
        <f t="shared" si="11"/>
        <v>115440</v>
      </c>
    </row>
    <row r="277" ht="18.75" hidden="1" customHeight="1" spans="1:10">
      <c r="A277" s="18" t="s">
        <v>103</v>
      </c>
      <c r="B277" s="18" t="s">
        <v>36</v>
      </c>
      <c r="C277" s="20" t="s">
        <v>32</v>
      </c>
      <c r="D277" s="20" t="s">
        <v>23</v>
      </c>
      <c r="E277" s="21">
        <v>740</v>
      </c>
      <c r="F277" s="22">
        <v>0.0312</v>
      </c>
      <c r="G277" s="19">
        <v>43565</v>
      </c>
      <c r="H277" s="21">
        <v>0</v>
      </c>
      <c r="I277" s="24">
        <f>E277*F277*10000*0.5</f>
        <v>115440</v>
      </c>
      <c r="J277" s="24">
        <f t="shared" si="11"/>
        <v>115440</v>
      </c>
    </row>
    <row r="278" ht="18.75" hidden="1" customHeight="1" spans="1:10">
      <c r="A278" s="18" t="s">
        <v>103</v>
      </c>
      <c r="B278" s="18" t="s">
        <v>37</v>
      </c>
      <c r="C278" s="20" t="s">
        <v>38</v>
      </c>
      <c r="D278" s="20" t="s">
        <v>33</v>
      </c>
      <c r="E278" s="21">
        <v>882</v>
      </c>
      <c r="F278" s="22">
        <v>0.0259</v>
      </c>
      <c r="G278" s="19">
        <v>43633</v>
      </c>
      <c r="H278" s="21">
        <f>(E278)*10000</f>
        <v>8820000</v>
      </c>
      <c r="I278" s="24">
        <f>E278*F278*10000</f>
        <v>228438</v>
      </c>
      <c r="J278" s="24">
        <f t="shared" si="11"/>
        <v>9048438</v>
      </c>
    </row>
    <row r="279" ht="18.75" hidden="1" customHeight="1" spans="1:10">
      <c r="A279" s="18" t="s">
        <v>103</v>
      </c>
      <c r="B279" s="18" t="s">
        <v>39</v>
      </c>
      <c r="C279" s="20" t="s">
        <v>38</v>
      </c>
      <c r="D279" s="20" t="s">
        <v>17</v>
      </c>
      <c r="E279" s="21">
        <v>2354</v>
      </c>
      <c r="F279" s="22">
        <v>0.0277</v>
      </c>
      <c r="G279" s="19">
        <v>43633</v>
      </c>
      <c r="H279" s="21">
        <v>0</v>
      </c>
      <c r="I279" s="24">
        <f>E279*F279*10000</f>
        <v>652058</v>
      </c>
      <c r="J279" s="24">
        <f t="shared" si="11"/>
        <v>652058</v>
      </c>
    </row>
    <row r="280" ht="18.75" hidden="1" customHeight="1" spans="1:10">
      <c r="A280" s="18" t="s">
        <v>103</v>
      </c>
      <c r="B280" s="18" t="s">
        <v>40</v>
      </c>
      <c r="C280" s="20" t="s">
        <v>38</v>
      </c>
      <c r="D280" s="20" t="s">
        <v>21</v>
      </c>
      <c r="E280" s="21">
        <v>882</v>
      </c>
      <c r="F280" s="22">
        <v>0.0302</v>
      </c>
      <c r="G280" s="19">
        <v>43633</v>
      </c>
      <c r="H280" s="21">
        <v>0</v>
      </c>
      <c r="I280" s="24">
        <f>E280*F280*10000</f>
        <v>266364</v>
      </c>
      <c r="J280" s="24">
        <f t="shared" si="11"/>
        <v>266364</v>
      </c>
    </row>
    <row r="281" ht="18.75" hidden="1" customHeight="1" spans="1:10">
      <c r="A281" s="18" t="s">
        <v>103</v>
      </c>
      <c r="B281" s="18" t="s">
        <v>41</v>
      </c>
      <c r="C281" s="20" t="s">
        <v>38</v>
      </c>
      <c r="D281" s="20" t="s">
        <v>23</v>
      </c>
      <c r="E281" s="21">
        <v>882</v>
      </c>
      <c r="F281" s="22">
        <v>0.0308</v>
      </c>
      <c r="G281" s="19">
        <v>43816</v>
      </c>
      <c r="H281" s="21">
        <v>0</v>
      </c>
      <c r="I281" s="24">
        <f>E281*F281*10000*0.5</f>
        <v>135828</v>
      </c>
      <c r="J281" s="24">
        <f t="shared" si="11"/>
        <v>135828</v>
      </c>
    </row>
    <row r="282" ht="18.75" hidden="1" customHeight="1" spans="1:10">
      <c r="A282" s="18" t="s">
        <v>103</v>
      </c>
      <c r="B282" s="18" t="s">
        <v>41</v>
      </c>
      <c r="C282" s="20" t="s">
        <v>38</v>
      </c>
      <c r="D282" s="20" t="s">
        <v>23</v>
      </c>
      <c r="E282" s="21">
        <v>882</v>
      </c>
      <c r="F282" s="22">
        <v>0.0308</v>
      </c>
      <c r="G282" s="19">
        <v>43633</v>
      </c>
      <c r="H282" s="21">
        <v>0</v>
      </c>
      <c r="I282" s="24">
        <f>E282*F282*10000*0.5</f>
        <v>135828</v>
      </c>
      <c r="J282" s="24">
        <f t="shared" si="11"/>
        <v>135828</v>
      </c>
    </row>
    <row r="283" ht="18.75" hidden="1" customHeight="1" spans="1:11">
      <c r="A283" s="18" t="s">
        <v>103</v>
      </c>
      <c r="B283" s="18" t="s">
        <v>44</v>
      </c>
      <c r="C283" s="20" t="s">
        <v>43</v>
      </c>
      <c r="D283" s="20" t="s">
        <v>17</v>
      </c>
      <c r="E283" s="21">
        <v>2500</v>
      </c>
      <c r="F283" s="22">
        <v>0.0254</v>
      </c>
      <c r="G283" s="19">
        <v>43678</v>
      </c>
      <c r="H283" s="21">
        <v>0</v>
      </c>
      <c r="I283" s="24">
        <f>E283*F283*10000</f>
        <v>635000</v>
      </c>
      <c r="J283" s="24">
        <f t="shared" si="11"/>
        <v>635000</v>
      </c>
      <c r="K283" s="1" t="s">
        <v>29</v>
      </c>
    </row>
    <row r="284" ht="18.75" hidden="1" customHeight="1" spans="1:11">
      <c r="A284" s="18" t="s">
        <v>103</v>
      </c>
      <c r="B284" s="18" t="s">
        <v>45</v>
      </c>
      <c r="C284" s="20" t="s">
        <v>43</v>
      </c>
      <c r="D284" s="20" t="s">
        <v>23</v>
      </c>
      <c r="E284" s="21">
        <v>3000</v>
      </c>
      <c r="F284" s="22">
        <v>0.0275</v>
      </c>
      <c r="G284" s="19">
        <v>43678</v>
      </c>
      <c r="H284" s="21">
        <v>0</v>
      </c>
      <c r="I284" s="24">
        <f>E284*F284*10000*0.5</f>
        <v>412500</v>
      </c>
      <c r="J284" s="24">
        <f t="shared" si="11"/>
        <v>412500</v>
      </c>
      <c r="K284" s="1" t="s">
        <v>29</v>
      </c>
    </row>
    <row r="285" ht="18.75" hidden="1" customHeight="1" spans="1:11">
      <c r="A285" s="18" t="s">
        <v>103</v>
      </c>
      <c r="B285" s="18" t="s">
        <v>45</v>
      </c>
      <c r="C285" s="20" t="s">
        <v>43</v>
      </c>
      <c r="D285" s="20" t="s">
        <v>23</v>
      </c>
      <c r="E285" s="21">
        <v>3000</v>
      </c>
      <c r="F285" s="22">
        <v>0.0275</v>
      </c>
      <c r="G285" s="19">
        <v>43498</v>
      </c>
      <c r="H285" s="21">
        <v>0</v>
      </c>
      <c r="I285" s="24">
        <f>E285*F285*10000*0.5</f>
        <v>412500</v>
      </c>
      <c r="J285" s="24">
        <f t="shared" si="11"/>
        <v>412500</v>
      </c>
      <c r="K285" s="1" t="s">
        <v>29</v>
      </c>
    </row>
    <row r="286" ht="18.75" hidden="1" customHeight="1" spans="1:10">
      <c r="A286" s="18" t="s">
        <v>103</v>
      </c>
      <c r="B286" s="18" t="s">
        <v>46</v>
      </c>
      <c r="C286" s="20" t="s">
        <v>47</v>
      </c>
      <c r="D286" s="20" t="s">
        <v>33</v>
      </c>
      <c r="E286" s="21">
        <v>2191.49</v>
      </c>
      <c r="F286" s="22">
        <v>0.0235</v>
      </c>
      <c r="G286" s="19">
        <v>43767</v>
      </c>
      <c r="H286" s="21">
        <f>(E286)*10000</f>
        <v>21914900</v>
      </c>
      <c r="I286" s="24">
        <f>E286*F286*10000</f>
        <v>515000.15</v>
      </c>
      <c r="J286" s="24">
        <f t="shared" si="11"/>
        <v>22429900.15</v>
      </c>
    </row>
    <row r="287" ht="18.75" hidden="1" customHeight="1" spans="1:10">
      <c r="A287" s="18" t="s">
        <v>103</v>
      </c>
      <c r="B287" s="18" t="s">
        <v>48</v>
      </c>
      <c r="C287" s="20" t="s">
        <v>47</v>
      </c>
      <c r="D287" s="20" t="s">
        <v>17</v>
      </c>
      <c r="E287" s="21">
        <v>196</v>
      </c>
      <c r="F287" s="22">
        <v>0.0245</v>
      </c>
      <c r="G287" s="19">
        <v>43767</v>
      </c>
      <c r="H287" s="21">
        <v>0</v>
      </c>
      <c r="I287" s="24">
        <f t="shared" ref="I287:I360" si="12">E287*F287*10000</f>
        <v>48020</v>
      </c>
      <c r="J287" s="24">
        <f t="shared" si="11"/>
        <v>48020</v>
      </c>
    </row>
    <row r="288" ht="18.75" hidden="1" customHeight="1" spans="1:10">
      <c r="A288" s="18" t="s">
        <v>103</v>
      </c>
      <c r="B288" s="18" t="s">
        <v>49</v>
      </c>
      <c r="C288" s="20" t="s">
        <v>47</v>
      </c>
      <c r="D288" s="20" t="s">
        <v>23</v>
      </c>
      <c r="E288" s="21">
        <v>1517</v>
      </c>
      <c r="F288" s="22">
        <v>0.0274</v>
      </c>
      <c r="G288" s="19">
        <v>43767</v>
      </c>
      <c r="H288" s="21">
        <v>0</v>
      </c>
      <c r="I288" s="24">
        <f>E288*F288*10000*0.5</f>
        <v>207829</v>
      </c>
      <c r="J288" s="24">
        <f t="shared" si="11"/>
        <v>207829</v>
      </c>
    </row>
    <row r="289" ht="18.75" hidden="1" customHeight="1" spans="1:10">
      <c r="A289" s="18" t="s">
        <v>103</v>
      </c>
      <c r="B289" s="18" t="s">
        <v>49</v>
      </c>
      <c r="C289" s="20" t="s">
        <v>47</v>
      </c>
      <c r="D289" s="20" t="s">
        <v>23</v>
      </c>
      <c r="E289" s="21">
        <v>1517</v>
      </c>
      <c r="F289" s="22">
        <v>0.0274</v>
      </c>
      <c r="G289" s="19">
        <v>43584</v>
      </c>
      <c r="H289" s="21">
        <v>0</v>
      </c>
      <c r="I289" s="24">
        <f>E289*F289*10000*0.5</f>
        <v>207829</v>
      </c>
      <c r="J289" s="24">
        <f t="shared" si="11"/>
        <v>207829</v>
      </c>
    </row>
    <row r="290" ht="18.75" hidden="1" customHeight="1" spans="1:10">
      <c r="A290" s="18" t="s">
        <v>103</v>
      </c>
      <c r="B290" s="18" t="s">
        <v>79</v>
      </c>
      <c r="C290" s="20" t="s">
        <v>80</v>
      </c>
      <c r="D290" s="20" t="s">
        <v>17</v>
      </c>
      <c r="E290" s="21">
        <v>375</v>
      </c>
      <c r="F290" s="22">
        <v>0.0283</v>
      </c>
      <c r="G290" s="19">
        <v>43804</v>
      </c>
      <c r="H290" s="21">
        <v>0</v>
      </c>
      <c r="I290" s="24">
        <f t="shared" si="12"/>
        <v>106125</v>
      </c>
      <c r="J290" s="24">
        <f t="shared" si="11"/>
        <v>106125</v>
      </c>
    </row>
    <row r="291" ht="18.75" hidden="1" customHeight="1" spans="1:10">
      <c r="A291" s="18" t="s">
        <v>103</v>
      </c>
      <c r="B291" s="18" t="s">
        <v>50</v>
      </c>
      <c r="C291" s="19">
        <v>42815</v>
      </c>
      <c r="D291" s="20" t="s">
        <v>33</v>
      </c>
      <c r="E291" s="21">
        <v>5226</v>
      </c>
      <c r="F291" s="22">
        <v>0.0292</v>
      </c>
      <c r="G291" s="19">
        <v>43536</v>
      </c>
      <c r="H291" s="21">
        <v>0</v>
      </c>
      <c r="I291" s="24">
        <f t="shared" si="12"/>
        <v>1525992</v>
      </c>
      <c r="J291" s="24">
        <f t="shared" si="11"/>
        <v>1525992</v>
      </c>
    </row>
    <row r="292" ht="18.75" hidden="1" customHeight="1" spans="1:10">
      <c r="A292" s="18" t="s">
        <v>103</v>
      </c>
      <c r="B292" s="18" t="s">
        <v>51</v>
      </c>
      <c r="C292" s="19">
        <v>42815</v>
      </c>
      <c r="D292" s="20" t="s">
        <v>17</v>
      </c>
      <c r="E292" s="21">
        <v>3920</v>
      </c>
      <c r="F292" s="22">
        <v>0.0311</v>
      </c>
      <c r="G292" s="19">
        <v>43536</v>
      </c>
      <c r="H292" s="21">
        <v>0</v>
      </c>
      <c r="I292" s="24">
        <f t="shared" si="12"/>
        <v>1219120</v>
      </c>
      <c r="J292" s="24">
        <f t="shared" si="11"/>
        <v>1219120</v>
      </c>
    </row>
    <row r="293" ht="18.75" hidden="1" customHeight="1" spans="1:10">
      <c r="A293" s="18" t="s">
        <v>103</v>
      </c>
      <c r="B293" s="18" t="s">
        <v>52</v>
      </c>
      <c r="C293" s="19">
        <v>42815</v>
      </c>
      <c r="D293" s="20" t="s">
        <v>21</v>
      </c>
      <c r="E293" s="21">
        <v>654</v>
      </c>
      <c r="F293" s="22">
        <v>0.034</v>
      </c>
      <c r="G293" s="19">
        <v>43536</v>
      </c>
      <c r="H293" s="21">
        <v>0</v>
      </c>
      <c r="I293" s="24">
        <f t="shared" si="12"/>
        <v>222360</v>
      </c>
      <c r="J293" s="24">
        <f t="shared" si="11"/>
        <v>222360</v>
      </c>
    </row>
    <row r="294" ht="18.75" hidden="1" customHeight="1" spans="1:10">
      <c r="A294" s="18" t="s">
        <v>103</v>
      </c>
      <c r="B294" s="18" t="s">
        <v>81</v>
      </c>
      <c r="C294" s="19">
        <v>42902</v>
      </c>
      <c r="D294" s="20" t="s">
        <v>17</v>
      </c>
      <c r="E294" s="21">
        <v>4250</v>
      </c>
      <c r="F294" s="22">
        <v>0.037</v>
      </c>
      <c r="G294" s="19">
        <v>43625</v>
      </c>
      <c r="H294" s="21">
        <v>0</v>
      </c>
      <c r="I294" s="24">
        <f t="shared" si="12"/>
        <v>1572500</v>
      </c>
      <c r="J294" s="24">
        <f t="shared" si="11"/>
        <v>1572500</v>
      </c>
    </row>
    <row r="295" ht="18.75" hidden="1" customHeight="1" spans="1:10">
      <c r="A295" s="18" t="s">
        <v>103</v>
      </c>
      <c r="B295" s="18" t="s">
        <v>82</v>
      </c>
      <c r="C295" s="19">
        <v>42902</v>
      </c>
      <c r="D295" s="20" t="s">
        <v>21</v>
      </c>
      <c r="E295" s="21">
        <v>1250</v>
      </c>
      <c r="F295" s="22">
        <v>0.0402</v>
      </c>
      <c r="G295" s="19">
        <v>43625</v>
      </c>
      <c r="H295" s="21">
        <v>0</v>
      </c>
      <c r="I295" s="24">
        <f t="shared" si="12"/>
        <v>502500</v>
      </c>
      <c r="J295" s="24">
        <f t="shared" si="11"/>
        <v>502500</v>
      </c>
    </row>
    <row r="296" ht="18.75" hidden="1" customHeight="1" spans="1:10">
      <c r="A296" s="18" t="s">
        <v>103</v>
      </c>
      <c r="B296" s="18" t="s">
        <v>54</v>
      </c>
      <c r="C296" s="19">
        <v>42983</v>
      </c>
      <c r="D296" s="20" t="s">
        <v>33</v>
      </c>
      <c r="E296" s="21">
        <v>1635</v>
      </c>
      <c r="F296" s="22">
        <v>0.0358</v>
      </c>
      <c r="G296" s="19">
        <v>43704</v>
      </c>
      <c r="H296" s="21">
        <v>0</v>
      </c>
      <c r="I296" s="24">
        <f t="shared" si="12"/>
        <v>585330</v>
      </c>
      <c r="J296" s="24">
        <f t="shared" si="11"/>
        <v>585330</v>
      </c>
    </row>
    <row r="297" ht="18.75" hidden="1" customHeight="1" spans="1:10">
      <c r="A297" s="18" t="s">
        <v>103</v>
      </c>
      <c r="B297" s="18" t="s">
        <v>55</v>
      </c>
      <c r="C297" s="19">
        <v>42983</v>
      </c>
      <c r="D297" s="20" t="s">
        <v>23</v>
      </c>
      <c r="E297" s="21">
        <v>3365</v>
      </c>
      <c r="F297" s="22">
        <v>0.0393</v>
      </c>
      <c r="G297" s="19">
        <v>43520</v>
      </c>
      <c r="H297" s="21">
        <v>0</v>
      </c>
      <c r="I297" s="24">
        <f>E297*F297*10000*0.5</f>
        <v>661222.5</v>
      </c>
      <c r="J297" s="24">
        <f t="shared" si="11"/>
        <v>661222.5</v>
      </c>
    </row>
    <row r="298" ht="18.75" hidden="1" customHeight="1" spans="1:10">
      <c r="A298" s="18" t="s">
        <v>103</v>
      </c>
      <c r="B298" s="18" t="s">
        <v>55</v>
      </c>
      <c r="C298" s="19">
        <v>42983</v>
      </c>
      <c r="D298" s="20" t="s">
        <v>23</v>
      </c>
      <c r="E298" s="21">
        <v>3365</v>
      </c>
      <c r="F298" s="22">
        <v>0.0393</v>
      </c>
      <c r="G298" s="19">
        <v>43704</v>
      </c>
      <c r="H298" s="21">
        <v>0</v>
      </c>
      <c r="I298" s="24">
        <f>E298*F298*10000*0.5</f>
        <v>661222.5</v>
      </c>
      <c r="J298" s="24">
        <f t="shared" si="11"/>
        <v>661222.5</v>
      </c>
    </row>
    <row r="299" ht="18.75" hidden="1" customHeight="1" spans="1:12">
      <c r="A299" s="18" t="s">
        <v>103</v>
      </c>
      <c r="B299" s="18" t="s">
        <v>56</v>
      </c>
      <c r="C299" s="19">
        <v>43049</v>
      </c>
      <c r="D299" s="20" t="s">
        <v>33</v>
      </c>
      <c r="E299" s="21">
        <f>1262</f>
        <v>1262</v>
      </c>
      <c r="F299" s="22">
        <v>0.0369</v>
      </c>
      <c r="G299" s="19">
        <v>43772</v>
      </c>
      <c r="H299" s="21">
        <v>0</v>
      </c>
      <c r="I299" s="24">
        <f t="shared" si="12"/>
        <v>465678</v>
      </c>
      <c r="J299" s="24">
        <f t="shared" si="11"/>
        <v>465678</v>
      </c>
      <c r="L299" s="1" t="s">
        <v>104</v>
      </c>
    </row>
    <row r="300" ht="18.75" hidden="1" customHeight="1" spans="1:11">
      <c r="A300" s="18" t="s">
        <v>103</v>
      </c>
      <c r="B300" s="18" t="s">
        <v>86</v>
      </c>
      <c r="C300" s="19" t="s">
        <v>58</v>
      </c>
      <c r="D300" s="20" t="s">
        <v>21</v>
      </c>
      <c r="E300" s="21">
        <v>5375</v>
      </c>
      <c r="F300" s="22">
        <v>0.0389</v>
      </c>
      <c r="G300" s="19">
        <v>43655</v>
      </c>
      <c r="H300" s="21">
        <v>0</v>
      </c>
      <c r="I300" s="24">
        <f t="shared" si="12"/>
        <v>2090875</v>
      </c>
      <c r="J300" s="24">
        <f t="shared" si="11"/>
        <v>2090875</v>
      </c>
      <c r="K300" s="1" t="s">
        <v>59</v>
      </c>
    </row>
    <row r="301" ht="18.75" hidden="1" customHeight="1" spans="1:12">
      <c r="A301" s="18" t="s">
        <v>103</v>
      </c>
      <c r="B301" s="18" t="s">
        <v>97</v>
      </c>
      <c r="C301" s="19" t="s">
        <v>63</v>
      </c>
      <c r="D301" s="20" t="s">
        <v>33</v>
      </c>
      <c r="E301" s="21">
        <v>642</v>
      </c>
      <c r="F301" s="22">
        <v>0.0355</v>
      </c>
      <c r="G301" s="19">
        <v>43565</v>
      </c>
      <c r="H301" s="21">
        <v>0</v>
      </c>
      <c r="I301" s="24">
        <f t="shared" si="12"/>
        <v>227910</v>
      </c>
      <c r="J301" s="24">
        <f t="shared" si="11"/>
        <v>227910</v>
      </c>
      <c r="K301" s="1" t="s">
        <v>59</v>
      </c>
      <c r="L301" s="1" t="s">
        <v>105</v>
      </c>
    </row>
    <row r="302" ht="18.75" hidden="1" customHeight="1" spans="1:11">
      <c r="A302" s="18" t="s">
        <v>103</v>
      </c>
      <c r="B302" s="18" t="s">
        <v>62</v>
      </c>
      <c r="C302" s="19" t="s">
        <v>63</v>
      </c>
      <c r="D302" s="20" t="s">
        <v>21</v>
      </c>
      <c r="E302" s="21">
        <v>2778</v>
      </c>
      <c r="F302" s="22">
        <v>0.0394</v>
      </c>
      <c r="G302" s="19">
        <v>43565</v>
      </c>
      <c r="H302" s="21">
        <v>0</v>
      </c>
      <c r="I302" s="24">
        <f t="shared" si="12"/>
        <v>1094532</v>
      </c>
      <c r="J302" s="24">
        <f t="shared" si="11"/>
        <v>1094532</v>
      </c>
      <c r="K302" s="1" t="s">
        <v>59</v>
      </c>
    </row>
    <row r="303" ht="18.75" hidden="1" customHeight="1" spans="1:11">
      <c r="A303" s="18" t="s">
        <v>103</v>
      </c>
      <c r="B303" s="18" t="s">
        <v>67</v>
      </c>
      <c r="C303" s="19" t="s">
        <v>65</v>
      </c>
      <c r="D303" s="20" t="s">
        <v>23</v>
      </c>
      <c r="E303" s="21">
        <v>6000</v>
      </c>
      <c r="F303" s="22">
        <v>0.0407</v>
      </c>
      <c r="G303" s="19">
        <v>43746</v>
      </c>
      <c r="H303" s="21">
        <v>0</v>
      </c>
      <c r="I303" s="24">
        <f>E303*F303*10000*0.5</f>
        <v>1221000</v>
      </c>
      <c r="J303" s="24">
        <f t="shared" si="11"/>
        <v>1221000</v>
      </c>
      <c r="K303" s="1" t="s">
        <v>68</v>
      </c>
    </row>
    <row r="304" ht="18.75" hidden="1" customHeight="1" spans="1:11">
      <c r="A304" s="18" t="s">
        <v>103</v>
      </c>
      <c r="B304" s="18" t="s">
        <v>67</v>
      </c>
      <c r="C304" s="19" t="s">
        <v>65</v>
      </c>
      <c r="D304" s="20" t="s">
        <v>23</v>
      </c>
      <c r="E304" s="21">
        <v>6000</v>
      </c>
      <c r="F304" s="22">
        <v>0.0407</v>
      </c>
      <c r="G304" s="19">
        <v>43553</v>
      </c>
      <c r="H304" s="21">
        <v>0</v>
      </c>
      <c r="I304" s="24">
        <f>E304*F304*10000*0.5</f>
        <v>1221000</v>
      </c>
      <c r="J304" s="24">
        <f t="shared" si="11"/>
        <v>1221000</v>
      </c>
      <c r="K304" s="1" t="s">
        <v>68</v>
      </c>
    </row>
    <row r="305" ht="18.75" hidden="1" customHeight="1" spans="1:11">
      <c r="A305" s="18" t="s">
        <v>103</v>
      </c>
      <c r="B305" s="18" t="s">
        <v>69</v>
      </c>
      <c r="C305" s="19" t="s">
        <v>70</v>
      </c>
      <c r="D305" s="20" t="s">
        <v>33</v>
      </c>
      <c r="E305" s="21">
        <v>855</v>
      </c>
      <c r="F305" s="22">
        <v>0.0357</v>
      </c>
      <c r="G305" s="19">
        <v>43769</v>
      </c>
      <c r="H305" s="21">
        <v>0</v>
      </c>
      <c r="I305" s="24">
        <f>E305*F305*10000</f>
        <v>305235</v>
      </c>
      <c r="J305" s="24">
        <f t="shared" si="11"/>
        <v>305235</v>
      </c>
      <c r="K305" s="1" t="s">
        <v>59</v>
      </c>
    </row>
    <row r="306" ht="18.75" hidden="1" customHeight="1" spans="1:10">
      <c r="A306" s="27" t="s">
        <v>106</v>
      </c>
      <c r="B306" s="18"/>
      <c r="C306" s="20"/>
      <c r="D306" s="20"/>
      <c r="E306" s="21">
        <f>SUM(SUMIFS(E307:E348,D307:D348,{"3年","5年","7年"}),SUMIFS(E307:E348,D307:D348,"10年")/2)</f>
        <v>57422.26</v>
      </c>
      <c r="F306" s="22">
        <v>0</v>
      </c>
      <c r="G306" s="28"/>
      <c r="H306" s="21">
        <f>SUM(H307:H348)</f>
        <v>65495900</v>
      </c>
      <c r="I306" s="33">
        <f>SUM(I307:I348)</f>
        <v>18208850.25</v>
      </c>
      <c r="J306" s="33">
        <f>SUM(J307:J348)</f>
        <v>83704750.25</v>
      </c>
    </row>
    <row r="307" ht="18.75" hidden="1" customHeight="1" spans="1:10">
      <c r="A307" s="18" t="s">
        <v>107</v>
      </c>
      <c r="B307" s="18" t="s">
        <v>18</v>
      </c>
      <c r="C307" s="20" t="s">
        <v>19</v>
      </c>
      <c r="D307" s="20" t="s">
        <v>17</v>
      </c>
      <c r="E307" s="21">
        <v>1000</v>
      </c>
      <c r="F307" s="22">
        <v>0.0325</v>
      </c>
      <c r="G307" s="19">
        <v>43621</v>
      </c>
      <c r="H307" s="21">
        <v>0</v>
      </c>
      <c r="I307" s="24">
        <f t="shared" si="12"/>
        <v>325000</v>
      </c>
      <c r="J307" s="24">
        <f t="shared" ref="J307:J348" si="13">H307+I307</f>
        <v>325000</v>
      </c>
    </row>
    <row r="308" ht="18.75" hidden="1" customHeight="1" spans="1:10">
      <c r="A308" s="18" t="s">
        <v>107</v>
      </c>
      <c r="B308" s="18" t="s">
        <v>18</v>
      </c>
      <c r="C308" s="20" t="s">
        <v>19</v>
      </c>
      <c r="D308" s="20" t="s">
        <v>17</v>
      </c>
      <c r="E308" s="21">
        <v>343</v>
      </c>
      <c r="F308" s="22">
        <v>0.0325</v>
      </c>
      <c r="G308" s="19">
        <v>43621</v>
      </c>
      <c r="H308" s="21">
        <v>0</v>
      </c>
      <c r="I308" s="24">
        <f t="shared" si="12"/>
        <v>111475</v>
      </c>
      <c r="J308" s="24">
        <f t="shared" si="13"/>
        <v>111475</v>
      </c>
    </row>
    <row r="309" ht="18.75" hidden="1" customHeight="1" spans="1:10">
      <c r="A309" s="18" t="s">
        <v>107</v>
      </c>
      <c r="B309" s="18" t="s">
        <v>20</v>
      </c>
      <c r="C309" s="20" t="s">
        <v>19</v>
      </c>
      <c r="D309" s="20" t="s">
        <v>21</v>
      </c>
      <c r="E309" s="21">
        <v>667</v>
      </c>
      <c r="F309" s="22">
        <v>0.0352</v>
      </c>
      <c r="G309" s="19">
        <v>43621</v>
      </c>
      <c r="H309" s="21">
        <v>0</v>
      </c>
      <c r="I309" s="24">
        <f t="shared" si="12"/>
        <v>234784</v>
      </c>
      <c r="J309" s="24">
        <f t="shared" si="13"/>
        <v>234784</v>
      </c>
    </row>
    <row r="310" ht="18.75" hidden="1" customHeight="1" spans="1:10">
      <c r="A310" s="18" t="s">
        <v>107</v>
      </c>
      <c r="B310" s="18" t="s">
        <v>20</v>
      </c>
      <c r="C310" s="20" t="s">
        <v>19</v>
      </c>
      <c r="D310" s="20" t="s">
        <v>21</v>
      </c>
      <c r="E310" s="21">
        <v>230</v>
      </c>
      <c r="F310" s="22">
        <v>0.0352</v>
      </c>
      <c r="G310" s="19">
        <v>43621</v>
      </c>
      <c r="H310" s="21">
        <v>0</v>
      </c>
      <c r="I310" s="24">
        <f t="shared" si="12"/>
        <v>80960</v>
      </c>
      <c r="J310" s="24">
        <f t="shared" si="13"/>
        <v>80960</v>
      </c>
    </row>
    <row r="311" ht="18.75" hidden="1" customHeight="1" spans="1:10">
      <c r="A311" s="18" t="s">
        <v>107</v>
      </c>
      <c r="B311" s="18" t="s">
        <v>22</v>
      </c>
      <c r="C311" s="20" t="s">
        <v>19</v>
      </c>
      <c r="D311" s="20" t="s">
        <v>23</v>
      </c>
      <c r="E311" s="21">
        <v>1000</v>
      </c>
      <c r="F311" s="22">
        <v>0.0358</v>
      </c>
      <c r="G311" s="19">
        <v>43804</v>
      </c>
      <c r="H311" s="21">
        <v>0</v>
      </c>
      <c r="I311" s="24">
        <f>E311*F311*10000*0.5</f>
        <v>179000</v>
      </c>
      <c r="J311" s="24">
        <f t="shared" si="13"/>
        <v>179000</v>
      </c>
    </row>
    <row r="312" ht="18.75" hidden="1" customHeight="1" spans="1:10">
      <c r="A312" s="18" t="s">
        <v>107</v>
      </c>
      <c r="B312" s="18" t="s">
        <v>22</v>
      </c>
      <c r="C312" s="20" t="s">
        <v>19</v>
      </c>
      <c r="D312" s="20" t="s">
        <v>23</v>
      </c>
      <c r="E312" s="21">
        <v>230</v>
      </c>
      <c r="F312" s="22">
        <v>0.0358</v>
      </c>
      <c r="G312" s="19">
        <v>43621</v>
      </c>
      <c r="H312" s="21">
        <v>0</v>
      </c>
      <c r="I312" s="24">
        <f>E312*F312*10000*0.5</f>
        <v>41170</v>
      </c>
      <c r="J312" s="24">
        <f t="shared" si="13"/>
        <v>41170</v>
      </c>
    </row>
    <row r="313" ht="18.75" hidden="1" customHeight="1" spans="1:10">
      <c r="A313" s="18" t="s">
        <v>107</v>
      </c>
      <c r="B313" s="18" t="s">
        <v>22</v>
      </c>
      <c r="C313" s="20" t="s">
        <v>19</v>
      </c>
      <c r="D313" s="20" t="s">
        <v>23</v>
      </c>
      <c r="E313" s="21">
        <v>230</v>
      </c>
      <c r="F313" s="22">
        <v>0.0358</v>
      </c>
      <c r="G313" s="19">
        <v>43804</v>
      </c>
      <c r="H313" s="21">
        <v>0</v>
      </c>
      <c r="I313" s="24">
        <f>E313*F313*10000*0.5</f>
        <v>41170</v>
      </c>
      <c r="J313" s="24">
        <f t="shared" si="13"/>
        <v>41170</v>
      </c>
    </row>
    <row r="314" ht="18.75" hidden="1" customHeight="1" spans="1:10">
      <c r="A314" s="18" t="s">
        <v>107</v>
      </c>
      <c r="B314" s="18" t="s">
        <v>22</v>
      </c>
      <c r="C314" s="20" t="s">
        <v>19</v>
      </c>
      <c r="D314" s="20" t="s">
        <v>23</v>
      </c>
      <c r="E314" s="21">
        <v>1000</v>
      </c>
      <c r="F314" s="22">
        <v>0.0358</v>
      </c>
      <c r="G314" s="19">
        <v>43621</v>
      </c>
      <c r="H314" s="21">
        <v>0</v>
      </c>
      <c r="I314" s="24">
        <f>E314*F314*10000*0.5</f>
        <v>179000</v>
      </c>
      <c r="J314" s="24">
        <f t="shared" si="13"/>
        <v>179000</v>
      </c>
    </row>
    <row r="315" ht="18.75" hidden="1" customHeight="1" spans="1:10">
      <c r="A315" s="18" t="s">
        <v>107</v>
      </c>
      <c r="B315" s="18" t="s">
        <v>75</v>
      </c>
      <c r="C315" s="20" t="s">
        <v>76</v>
      </c>
      <c r="D315" s="20" t="s">
        <v>17</v>
      </c>
      <c r="E315" s="21">
        <v>75</v>
      </c>
      <c r="F315" s="22">
        <v>0.0372</v>
      </c>
      <c r="G315" s="19">
        <v>43693</v>
      </c>
      <c r="H315" s="21">
        <v>0</v>
      </c>
      <c r="I315" s="24">
        <f t="shared" si="12"/>
        <v>27900</v>
      </c>
      <c r="J315" s="24">
        <f t="shared" si="13"/>
        <v>27900</v>
      </c>
    </row>
    <row r="316" ht="18.75" hidden="1" customHeight="1" spans="1:10">
      <c r="A316" s="18" t="s">
        <v>107</v>
      </c>
      <c r="B316" s="18" t="s">
        <v>77</v>
      </c>
      <c r="C316" s="20" t="s">
        <v>76</v>
      </c>
      <c r="D316" s="20" t="s">
        <v>21</v>
      </c>
      <c r="E316" s="21">
        <v>75</v>
      </c>
      <c r="F316" s="22">
        <v>0.0401</v>
      </c>
      <c r="G316" s="19">
        <v>43693</v>
      </c>
      <c r="H316" s="21">
        <v>0</v>
      </c>
      <c r="I316" s="24">
        <f t="shared" si="12"/>
        <v>30075</v>
      </c>
      <c r="J316" s="24">
        <f t="shared" si="13"/>
        <v>30075</v>
      </c>
    </row>
    <row r="317" ht="18.75" hidden="1" customHeight="1" spans="1:10">
      <c r="A317" s="18" t="s">
        <v>107</v>
      </c>
      <c r="B317" s="18" t="s">
        <v>78</v>
      </c>
      <c r="C317" s="20" t="s">
        <v>76</v>
      </c>
      <c r="D317" s="20" t="s">
        <v>23</v>
      </c>
      <c r="E317" s="21">
        <v>75</v>
      </c>
      <c r="F317" s="22">
        <v>0.0399</v>
      </c>
      <c r="G317" s="19">
        <v>43514</v>
      </c>
      <c r="H317" s="21">
        <v>0</v>
      </c>
      <c r="I317" s="24">
        <f>E317*F317*10000*0.5</f>
        <v>14962.5</v>
      </c>
      <c r="J317" s="24">
        <f t="shared" si="13"/>
        <v>14962.5</v>
      </c>
    </row>
    <row r="318" ht="18.75" hidden="1" customHeight="1" spans="1:10">
      <c r="A318" s="18" t="s">
        <v>107</v>
      </c>
      <c r="B318" s="18" t="s">
        <v>78</v>
      </c>
      <c r="C318" s="20" t="s">
        <v>76</v>
      </c>
      <c r="D318" s="20" t="s">
        <v>23</v>
      </c>
      <c r="E318" s="21">
        <v>75</v>
      </c>
      <c r="F318" s="22">
        <v>0.0399</v>
      </c>
      <c r="G318" s="19">
        <v>43693</v>
      </c>
      <c r="H318" s="21">
        <v>0</v>
      </c>
      <c r="I318" s="24">
        <f>E318*F318*10000*0.5</f>
        <v>14962.5</v>
      </c>
      <c r="J318" s="24">
        <f t="shared" si="13"/>
        <v>14962.5</v>
      </c>
    </row>
    <row r="319" ht="18.75" hidden="1" customHeight="1" spans="1:10">
      <c r="A319" s="18" t="s">
        <v>107</v>
      </c>
      <c r="B319" s="18" t="s">
        <v>24</v>
      </c>
      <c r="C319" s="20" t="s">
        <v>25</v>
      </c>
      <c r="D319" s="20" t="s">
        <v>17</v>
      </c>
      <c r="E319" s="21">
        <v>1230</v>
      </c>
      <c r="F319" s="22">
        <v>0.0307</v>
      </c>
      <c r="G319" s="19">
        <v>43762</v>
      </c>
      <c r="H319" s="21">
        <v>0</v>
      </c>
      <c r="I319" s="24">
        <f t="shared" si="12"/>
        <v>377610</v>
      </c>
      <c r="J319" s="24">
        <f t="shared" si="13"/>
        <v>377610</v>
      </c>
    </row>
    <row r="320" ht="18.75" hidden="1" customHeight="1" spans="1:10">
      <c r="A320" s="18" t="s">
        <v>107</v>
      </c>
      <c r="B320" s="18" t="s">
        <v>26</v>
      </c>
      <c r="C320" s="20" t="s">
        <v>25</v>
      </c>
      <c r="D320" s="20" t="s">
        <v>21</v>
      </c>
      <c r="E320" s="21">
        <v>1184</v>
      </c>
      <c r="F320" s="22">
        <v>0.0323</v>
      </c>
      <c r="G320" s="19">
        <v>43762</v>
      </c>
      <c r="H320" s="21">
        <v>0</v>
      </c>
      <c r="I320" s="24">
        <f t="shared" si="12"/>
        <v>382432</v>
      </c>
      <c r="J320" s="24">
        <f t="shared" si="13"/>
        <v>382432</v>
      </c>
    </row>
    <row r="321" ht="18.75" hidden="1" customHeight="1" spans="1:10">
      <c r="A321" s="18" t="s">
        <v>107</v>
      </c>
      <c r="B321" s="18" t="s">
        <v>27</v>
      </c>
      <c r="C321" s="20" t="s">
        <v>25</v>
      </c>
      <c r="D321" s="20" t="s">
        <v>23</v>
      </c>
      <c r="E321" s="21">
        <v>1152</v>
      </c>
      <c r="F321" s="22">
        <v>0.0323</v>
      </c>
      <c r="G321" s="19">
        <v>43579</v>
      </c>
      <c r="H321" s="21">
        <v>0</v>
      </c>
      <c r="I321" s="24">
        <f>E321*F321*10000*0.5</f>
        <v>186048</v>
      </c>
      <c r="J321" s="24">
        <f t="shared" si="13"/>
        <v>186048</v>
      </c>
    </row>
    <row r="322" ht="18.75" hidden="1" customHeight="1" spans="1:10">
      <c r="A322" s="18" t="s">
        <v>107</v>
      </c>
      <c r="B322" s="18" t="s">
        <v>27</v>
      </c>
      <c r="C322" s="20" t="s">
        <v>25</v>
      </c>
      <c r="D322" s="20" t="s">
        <v>23</v>
      </c>
      <c r="E322" s="21">
        <v>1152</v>
      </c>
      <c r="F322" s="22">
        <v>0.0323</v>
      </c>
      <c r="G322" s="19">
        <v>43762</v>
      </c>
      <c r="H322" s="21">
        <v>0</v>
      </c>
      <c r="I322" s="24">
        <f>E322*F322*10000*0.5</f>
        <v>186048</v>
      </c>
      <c r="J322" s="24">
        <f t="shared" si="13"/>
        <v>186048</v>
      </c>
    </row>
    <row r="323" ht="18.75" hidden="1" customHeight="1" spans="1:10">
      <c r="A323" s="18" t="s">
        <v>107</v>
      </c>
      <c r="B323" s="18" t="s">
        <v>31</v>
      </c>
      <c r="C323" s="20" t="s">
        <v>32</v>
      </c>
      <c r="D323" s="20" t="s">
        <v>33</v>
      </c>
      <c r="E323" s="21">
        <v>1766.74</v>
      </c>
      <c r="F323" s="22">
        <v>0.0243</v>
      </c>
      <c r="G323" s="19">
        <v>43565</v>
      </c>
      <c r="H323" s="21">
        <f>(E323)*10000</f>
        <v>17667400</v>
      </c>
      <c r="I323" s="24">
        <f t="shared" si="12"/>
        <v>429317.82</v>
      </c>
      <c r="J323" s="24">
        <f t="shared" si="13"/>
        <v>18096717.82</v>
      </c>
    </row>
    <row r="324" ht="18.75" hidden="1" customHeight="1" spans="1:10">
      <c r="A324" s="18" t="s">
        <v>107</v>
      </c>
      <c r="B324" s="18" t="s">
        <v>34</v>
      </c>
      <c r="C324" s="20" t="s">
        <v>32</v>
      </c>
      <c r="D324" s="20" t="s">
        <v>17</v>
      </c>
      <c r="E324" s="21">
        <v>2839.1</v>
      </c>
      <c r="F324" s="22">
        <v>0.0265</v>
      </c>
      <c r="G324" s="19">
        <v>43565</v>
      </c>
      <c r="H324" s="21">
        <v>0</v>
      </c>
      <c r="I324" s="24">
        <f t="shared" si="12"/>
        <v>752361.5</v>
      </c>
      <c r="J324" s="24">
        <f t="shared" si="13"/>
        <v>752361.5</v>
      </c>
    </row>
    <row r="325" ht="18.75" hidden="1" customHeight="1" spans="1:10">
      <c r="A325" s="18" t="s">
        <v>107</v>
      </c>
      <c r="B325" s="18" t="s">
        <v>35</v>
      </c>
      <c r="C325" s="20" t="s">
        <v>32</v>
      </c>
      <c r="D325" s="20" t="s">
        <v>21</v>
      </c>
      <c r="E325" s="21">
        <v>5560</v>
      </c>
      <c r="F325" s="22">
        <v>0.0298</v>
      </c>
      <c r="G325" s="19">
        <v>43565</v>
      </c>
      <c r="H325" s="21">
        <v>0</v>
      </c>
      <c r="I325" s="24">
        <f t="shared" si="12"/>
        <v>1656880</v>
      </c>
      <c r="J325" s="24">
        <f t="shared" si="13"/>
        <v>1656880</v>
      </c>
    </row>
    <row r="326" ht="18.75" hidden="1" customHeight="1" spans="1:10">
      <c r="A326" s="18" t="s">
        <v>107</v>
      </c>
      <c r="B326" s="18" t="s">
        <v>36</v>
      </c>
      <c r="C326" s="20" t="s">
        <v>32</v>
      </c>
      <c r="D326" s="20" t="s">
        <v>23</v>
      </c>
      <c r="E326" s="21">
        <v>6035</v>
      </c>
      <c r="F326" s="22">
        <v>0.0312</v>
      </c>
      <c r="G326" s="19">
        <v>43565</v>
      </c>
      <c r="H326" s="21">
        <v>0</v>
      </c>
      <c r="I326" s="24">
        <f>E326*F326*10000*0.5</f>
        <v>941460</v>
      </c>
      <c r="J326" s="24">
        <f t="shared" si="13"/>
        <v>941460</v>
      </c>
    </row>
    <row r="327" ht="18.75" hidden="1" customHeight="1" spans="1:10">
      <c r="A327" s="18" t="s">
        <v>107</v>
      </c>
      <c r="B327" s="18" t="s">
        <v>36</v>
      </c>
      <c r="C327" s="20" t="s">
        <v>32</v>
      </c>
      <c r="D327" s="20" t="s">
        <v>23</v>
      </c>
      <c r="E327" s="21">
        <v>6035</v>
      </c>
      <c r="F327" s="22">
        <v>0.0312</v>
      </c>
      <c r="G327" s="19">
        <v>43748</v>
      </c>
      <c r="H327" s="21">
        <v>0</v>
      </c>
      <c r="I327" s="24">
        <f>E327*F327*10000*0.5</f>
        <v>941460</v>
      </c>
      <c r="J327" s="24">
        <f t="shared" si="13"/>
        <v>941460</v>
      </c>
    </row>
    <row r="328" ht="18.75" hidden="1" customHeight="1" spans="1:10">
      <c r="A328" s="18" t="s">
        <v>107</v>
      </c>
      <c r="B328" s="18" t="s">
        <v>37</v>
      </c>
      <c r="C328" s="20" t="s">
        <v>38</v>
      </c>
      <c r="D328" s="20" t="s">
        <v>33</v>
      </c>
      <c r="E328" s="21">
        <v>971</v>
      </c>
      <c r="F328" s="22">
        <v>0.0259</v>
      </c>
      <c r="G328" s="19">
        <v>43633</v>
      </c>
      <c r="H328" s="21">
        <f>(E328)*10000</f>
        <v>9710000</v>
      </c>
      <c r="I328" s="24">
        <f t="shared" si="12"/>
        <v>251489</v>
      </c>
      <c r="J328" s="24">
        <f t="shared" si="13"/>
        <v>9961489</v>
      </c>
    </row>
    <row r="329" ht="18.75" hidden="1" customHeight="1" spans="1:10">
      <c r="A329" s="18" t="s">
        <v>107</v>
      </c>
      <c r="B329" s="18" t="s">
        <v>39</v>
      </c>
      <c r="C329" s="20" t="s">
        <v>38</v>
      </c>
      <c r="D329" s="20" t="s">
        <v>17</v>
      </c>
      <c r="E329" s="21">
        <v>2587</v>
      </c>
      <c r="F329" s="22">
        <v>0.0277</v>
      </c>
      <c r="G329" s="19">
        <v>43633</v>
      </c>
      <c r="H329" s="21">
        <v>0</v>
      </c>
      <c r="I329" s="24">
        <f t="shared" si="12"/>
        <v>716599</v>
      </c>
      <c r="J329" s="24">
        <f t="shared" si="13"/>
        <v>716599</v>
      </c>
    </row>
    <row r="330" ht="18.75" hidden="1" customHeight="1" spans="1:10">
      <c r="A330" s="18" t="s">
        <v>107</v>
      </c>
      <c r="B330" s="18" t="s">
        <v>40</v>
      </c>
      <c r="C330" s="20" t="s">
        <v>38</v>
      </c>
      <c r="D330" s="20" t="s">
        <v>21</v>
      </c>
      <c r="E330" s="21">
        <v>971</v>
      </c>
      <c r="F330" s="22">
        <v>0.0302</v>
      </c>
      <c r="G330" s="19">
        <v>43633</v>
      </c>
      <c r="H330" s="21">
        <v>0</v>
      </c>
      <c r="I330" s="24">
        <f t="shared" si="12"/>
        <v>293242</v>
      </c>
      <c r="J330" s="24">
        <f t="shared" si="13"/>
        <v>293242</v>
      </c>
    </row>
    <row r="331" ht="18.75" hidden="1" customHeight="1" spans="1:10">
      <c r="A331" s="18" t="s">
        <v>107</v>
      </c>
      <c r="B331" s="18" t="s">
        <v>41</v>
      </c>
      <c r="C331" s="20" t="s">
        <v>38</v>
      </c>
      <c r="D331" s="20" t="s">
        <v>23</v>
      </c>
      <c r="E331" s="21">
        <v>971</v>
      </c>
      <c r="F331" s="22">
        <v>0.0308</v>
      </c>
      <c r="G331" s="19">
        <v>43633</v>
      </c>
      <c r="H331" s="21">
        <v>0</v>
      </c>
      <c r="I331" s="24">
        <f>E331*F331*10000*0.5</f>
        <v>149534</v>
      </c>
      <c r="J331" s="24">
        <f t="shared" si="13"/>
        <v>149534</v>
      </c>
    </row>
    <row r="332" ht="18.75" hidden="1" customHeight="1" spans="1:10">
      <c r="A332" s="18" t="s">
        <v>107</v>
      </c>
      <c r="B332" s="18" t="s">
        <v>41</v>
      </c>
      <c r="C332" s="20" t="s">
        <v>38</v>
      </c>
      <c r="D332" s="20" t="s">
        <v>23</v>
      </c>
      <c r="E332" s="21">
        <v>971</v>
      </c>
      <c r="F332" s="22">
        <v>0.0308</v>
      </c>
      <c r="G332" s="19">
        <v>43816</v>
      </c>
      <c r="H332" s="21">
        <v>0</v>
      </c>
      <c r="I332" s="24">
        <f>E332*F332*10000*0.5</f>
        <v>149534</v>
      </c>
      <c r="J332" s="24">
        <f t="shared" si="13"/>
        <v>149534</v>
      </c>
    </row>
    <row r="333" ht="18.75" hidden="1" customHeight="1" spans="1:11">
      <c r="A333" s="18" t="s">
        <v>107</v>
      </c>
      <c r="B333" s="18" t="s">
        <v>44</v>
      </c>
      <c r="C333" s="20" t="s">
        <v>43</v>
      </c>
      <c r="D333" s="20" t="s">
        <v>17</v>
      </c>
      <c r="E333" s="21">
        <v>3000</v>
      </c>
      <c r="F333" s="22">
        <v>0.0254</v>
      </c>
      <c r="G333" s="19">
        <v>43678</v>
      </c>
      <c r="H333" s="21">
        <v>0</v>
      </c>
      <c r="I333" s="24">
        <f t="shared" si="12"/>
        <v>762000</v>
      </c>
      <c r="J333" s="24">
        <f t="shared" si="13"/>
        <v>762000</v>
      </c>
      <c r="K333" s="1" t="s">
        <v>29</v>
      </c>
    </row>
    <row r="334" ht="18.75" hidden="1" customHeight="1" spans="1:11">
      <c r="A334" s="18" t="s">
        <v>107</v>
      </c>
      <c r="B334" s="18" t="s">
        <v>45</v>
      </c>
      <c r="C334" s="20" t="s">
        <v>43</v>
      </c>
      <c r="D334" s="20" t="s">
        <v>23</v>
      </c>
      <c r="E334" s="21">
        <v>3500</v>
      </c>
      <c r="F334" s="22">
        <v>0.0275</v>
      </c>
      <c r="G334" s="19">
        <v>43498</v>
      </c>
      <c r="H334" s="21">
        <v>0</v>
      </c>
      <c r="I334" s="24">
        <f>E334*F334*10000*0.5</f>
        <v>481250</v>
      </c>
      <c r="J334" s="24">
        <f t="shared" si="13"/>
        <v>481250</v>
      </c>
      <c r="K334" s="1" t="s">
        <v>29</v>
      </c>
    </row>
    <row r="335" ht="18.75" hidden="1" customHeight="1" spans="1:11">
      <c r="A335" s="18" t="s">
        <v>107</v>
      </c>
      <c r="B335" s="18" t="s">
        <v>45</v>
      </c>
      <c r="C335" s="20" t="s">
        <v>43</v>
      </c>
      <c r="D335" s="20" t="s">
        <v>23</v>
      </c>
      <c r="E335" s="21">
        <v>3500</v>
      </c>
      <c r="F335" s="22">
        <v>0.0275</v>
      </c>
      <c r="G335" s="19">
        <v>43678</v>
      </c>
      <c r="H335" s="21">
        <v>0</v>
      </c>
      <c r="I335" s="24">
        <f>E335*F335*10000*0.5</f>
        <v>481250</v>
      </c>
      <c r="J335" s="24">
        <f t="shared" si="13"/>
        <v>481250</v>
      </c>
      <c r="K335" s="1" t="s">
        <v>29</v>
      </c>
    </row>
    <row r="336" ht="18.75" hidden="1" customHeight="1" spans="1:10">
      <c r="A336" s="18" t="s">
        <v>107</v>
      </c>
      <c r="B336" s="18" t="s">
        <v>46</v>
      </c>
      <c r="C336" s="20" t="s">
        <v>47</v>
      </c>
      <c r="D336" s="20" t="s">
        <v>33</v>
      </c>
      <c r="E336" s="21">
        <v>2061.85</v>
      </c>
      <c r="F336" s="22">
        <v>0.0235</v>
      </c>
      <c r="G336" s="19">
        <v>43767</v>
      </c>
      <c r="H336" s="21">
        <f>(E336)*10000</f>
        <v>20618500</v>
      </c>
      <c r="I336" s="24">
        <f t="shared" si="12"/>
        <v>484534.75</v>
      </c>
      <c r="J336" s="24">
        <f t="shared" si="13"/>
        <v>21103034.75</v>
      </c>
    </row>
    <row r="337" ht="18.75" hidden="1" customHeight="1" spans="1:10">
      <c r="A337" s="18" t="s">
        <v>107</v>
      </c>
      <c r="B337" s="18" t="s">
        <v>48</v>
      </c>
      <c r="C337" s="20" t="s">
        <v>47</v>
      </c>
      <c r="D337" s="20" t="s">
        <v>17</v>
      </c>
      <c r="E337" s="21">
        <v>530</v>
      </c>
      <c r="F337" s="22">
        <v>0.0245</v>
      </c>
      <c r="G337" s="19">
        <v>43767</v>
      </c>
      <c r="H337" s="21">
        <v>0</v>
      </c>
      <c r="I337" s="24">
        <f t="shared" si="12"/>
        <v>129850</v>
      </c>
      <c r="J337" s="24">
        <f t="shared" si="13"/>
        <v>129850</v>
      </c>
    </row>
    <row r="338" ht="18.75" hidden="1" customHeight="1" spans="1:10">
      <c r="A338" s="18" t="s">
        <v>107</v>
      </c>
      <c r="B338" s="18" t="s">
        <v>49</v>
      </c>
      <c r="C338" s="20" t="s">
        <v>47</v>
      </c>
      <c r="D338" s="20" t="s">
        <v>23</v>
      </c>
      <c r="E338" s="21">
        <v>3944.57</v>
      </c>
      <c r="F338" s="22">
        <v>0.0274</v>
      </c>
      <c r="G338" s="19">
        <v>43584</v>
      </c>
      <c r="H338" s="21">
        <v>0</v>
      </c>
      <c r="I338" s="24">
        <f>E338*F338*10000*0.5</f>
        <v>540406.09</v>
      </c>
      <c r="J338" s="24">
        <f t="shared" si="13"/>
        <v>540406.09</v>
      </c>
    </row>
    <row r="339" ht="18.75" hidden="1" customHeight="1" spans="1:10">
      <c r="A339" s="18" t="s">
        <v>107</v>
      </c>
      <c r="B339" s="18" t="s">
        <v>49</v>
      </c>
      <c r="C339" s="20" t="s">
        <v>47</v>
      </c>
      <c r="D339" s="20" t="s">
        <v>23</v>
      </c>
      <c r="E339" s="21">
        <v>3944.57</v>
      </c>
      <c r="F339" s="22">
        <v>0.0274</v>
      </c>
      <c r="G339" s="19">
        <v>43767</v>
      </c>
      <c r="H339" s="21">
        <v>0</v>
      </c>
      <c r="I339" s="24">
        <f>E339*F339*10000*0.5</f>
        <v>540406.09</v>
      </c>
      <c r="J339" s="24">
        <f t="shared" si="13"/>
        <v>540406.09</v>
      </c>
    </row>
    <row r="340" ht="18.75" hidden="1" customHeight="1" spans="1:10">
      <c r="A340" s="17" t="s">
        <v>107</v>
      </c>
      <c r="B340" s="18" t="s">
        <v>15</v>
      </c>
      <c r="C340" s="20" t="s">
        <v>16</v>
      </c>
      <c r="D340" s="20" t="s">
        <v>17</v>
      </c>
      <c r="E340" s="21">
        <v>1750</v>
      </c>
      <c r="F340" s="22">
        <v>0.0412</v>
      </c>
      <c r="G340" s="19">
        <v>43629</v>
      </c>
      <c r="H340" s="21">
        <f>(E340)*10000</f>
        <v>17500000</v>
      </c>
      <c r="I340" s="24">
        <f t="shared" si="12"/>
        <v>721000</v>
      </c>
      <c r="J340" s="24">
        <f t="shared" si="13"/>
        <v>18221000</v>
      </c>
    </row>
    <row r="341" ht="18.75" hidden="1" customHeight="1" spans="1:10">
      <c r="A341" s="18" t="s">
        <v>107</v>
      </c>
      <c r="B341" s="18" t="s">
        <v>79</v>
      </c>
      <c r="C341" s="20" t="s">
        <v>80</v>
      </c>
      <c r="D341" s="20" t="s">
        <v>17</v>
      </c>
      <c r="E341" s="21">
        <v>300</v>
      </c>
      <c r="F341" s="22">
        <v>0.0283</v>
      </c>
      <c r="G341" s="19">
        <v>43804</v>
      </c>
      <c r="H341" s="21">
        <v>0</v>
      </c>
      <c r="I341" s="24">
        <f t="shared" si="12"/>
        <v>84900</v>
      </c>
      <c r="J341" s="24">
        <f t="shared" si="13"/>
        <v>84900</v>
      </c>
    </row>
    <row r="342" ht="18.75" hidden="1" customHeight="1" spans="1:10">
      <c r="A342" s="18" t="s">
        <v>107</v>
      </c>
      <c r="B342" s="18" t="s">
        <v>81</v>
      </c>
      <c r="C342" s="19">
        <v>42902</v>
      </c>
      <c r="D342" s="20" t="s">
        <v>17</v>
      </c>
      <c r="E342" s="21">
        <v>500</v>
      </c>
      <c r="F342" s="22">
        <v>0.037</v>
      </c>
      <c r="G342" s="19">
        <v>43625</v>
      </c>
      <c r="H342" s="21">
        <v>0</v>
      </c>
      <c r="I342" s="24">
        <f t="shared" si="12"/>
        <v>185000</v>
      </c>
      <c r="J342" s="24">
        <f t="shared" si="13"/>
        <v>185000</v>
      </c>
    </row>
    <row r="343" ht="18.75" hidden="1" customHeight="1" spans="1:10">
      <c r="A343" s="18" t="s">
        <v>107</v>
      </c>
      <c r="B343" s="18" t="s">
        <v>82</v>
      </c>
      <c r="C343" s="19">
        <v>42902</v>
      </c>
      <c r="D343" s="20" t="s">
        <v>21</v>
      </c>
      <c r="E343" s="21">
        <v>500</v>
      </c>
      <c r="F343" s="22">
        <v>0.0402</v>
      </c>
      <c r="G343" s="19">
        <v>43625</v>
      </c>
      <c r="H343" s="21">
        <v>0</v>
      </c>
      <c r="I343" s="24">
        <f t="shared" si="12"/>
        <v>201000</v>
      </c>
      <c r="J343" s="24">
        <f t="shared" si="13"/>
        <v>201000</v>
      </c>
    </row>
    <row r="344" ht="18.75" hidden="1" customHeight="1" spans="1:11">
      <c r="A344" s="18" t="s">
        <v>107</v>
      </c>
      <c r="B344" s="18" t="s">
        <v>60</v>
      </c>
      <c r="C344" s="19" t="s">
        <v>58</v>
      </c>
      <c r="D344" s="20" t="s">
        <v>23</v>
      </c>
      <c r="E344" s="21">
        <v>8020</v>
      </c>
      <c r="F344" s="22">
        <v>0.0404</v>
      </c>
      <c r="G344" s="19">
        <v>43655</v>
      </c>
      <c r="H344" s="21">
        <v>0</v>
      </c>
      <c r="I344" s="24">
        <f>E344*F344*10000*0.5</f>
        <v>1620040</v>
      </c>
      <c r="J344" s="24">
        <f t="shared" si="13"/>
        <v>1620040</v>
      </c>
      <c r="K344" s="1" t="s">
        <v>66</v>
      </c>
    </row>
    <row r="345" ht="18.75" hidden="1" customHeight="1" spans="1:11">
      <c r="A345" s="18" t="s">
        <v>107</v>
      </c>
      <c r="B345" s="18" t="s">
        <v>60</v>
      </c>
      <c r="C345" s="19" t="s">
        <v>58</v>
      </c>
      <c r="D345" s="20" t="s">
        <v>23</v>
      </c>
      <c r="E345" s="21">
        <v>8020</v>
      </c>
      <c r="F345" s="22">
        <v>0.0404</v>
      </c>
      <c r="G345" s="19">
        <v>43467</v>
      </c>
      <c r="H345" s="21">
        <v>0</v>
      </c>
      <c r="I345" s="24">
        <f>E345*F345*10000*0.5</f>
        <v>1620040</v>
      </c>
      <c r="J345" s="24">
        <f t="shared" si="13"/>
        <v>1620040</v>
      </c>
      <c r="K345" s="1" t="s">
        <v>66</v>
      </c>
    </row>
    <row r="346" ht="18.75" hidden="1" customHeight="1" spans="1:11">
      <c r="A346" s="18" t="s">
        <v>107</v>
      </c>
      <c r="B346" s="18" t="s">
        <v>62</v>
      </c>
      <c r="C346" s="19" t="s">
        <v>63</v>
      </c>
      <c r="D346" s="20" t="s">
        <v>21</v>
      </c>
      <c r="E346" s="21">
        <v>333</v>
      </c>
      <c r="F346" s="22">
        <v>0.0394</v>
      </c>
      <c r="G346" s="19">
        <v>43565</v>
      </c>
      <c r="H346" s="21">
        <v>0</v>
      </c>
      <c r="I346" s="24">
        <f>E346*F346*10000</f>
        <v>131202</v>
      </c>
      <c r="J346" s="24">
        <f t="shared" si="13"/>
        <v>131202</v>
      </c>
      <c r="K346" s="1" t="s">
        <v>59</v>
      </c>
    </row>
    <row r="347" ht="18.75" hidden="1" customHeight="1" spans="1:11">
      <c r="A347" s="18" t="s">
        <v>107</v>
      </c>
      <c r="B347" s="18" t="s">
        <v>64</v>
      </c>
      <c r="C347" s="19" t="s">
        <v>65</v>
      </c>
      <c r="D347" s="20" t="s">
        <v>17</v>
      </c>
      <c r="E347" s="21">
        <v>3000</v>
      </c>
      <c r="F347" s="22">
        <v>0.0389</v>
      </c>
      <c r="G347" s="19">
        <v>43746</v>
      </c>
      <c r="H347" s="21">
        <v>0</v>
      </c>
      <c r="I347" s="24">
        <f>E347*F347*10000</f>
        <v>1167000</v>
      </c>
      <c r="J347" s="24">
        <f t="shared" si="13"/>
        <v>1167000</v>
      </c>
      <c r="K347" s="1" t="s">
        <v>66</v>
      </c>
    </row>
    <row r="348" ht="18.75" hidden="1" customHeight="1" spans="1:11">
      <c r="A348" s="18" t="s">
        <v>107</v>
      </c>
      <c r="B348" s="18" t="s">
        <v>69</v>
      </c>
      <c r="C348" s="19" t="s">
        <v>70</v>
      </c>
      <c r="D348" s="20" t="s">
        <v>33</v>
      </c>
      <c r="E348" s="21">
        <v>1021</v>
      </c>
      <c r="F348" s="22">
        <v>0.0357</v>
      </c>
      <c r="G348" s="19">
        <v>43769</v>
      </c>
      <c r="H348" s="21">
        <v>0</v>
      </c>
      <c r="I348" s="24">
        <f>E348*F348*10000</f>
        <v>364497</v>
      </c>
      <c r="J348" s="24">
        <f t="shared" si="13"/>
        <v>364497</v>
      </c>
      <c r="K348" s="1" t="s">
        <v>59</v>
      </c>
    </row>
    <row r="349" ht="18.75" hidden="1" customHeight="1" spans="1:10">
      <c r="A349" s="27" t="s">
        <v>108</v>
      </c>
      <c r="B349" s="18"/>
      <c r="C349" s="20"/>
      <c r="D349" s="18"/>
      <c r="E349" s="21">
        <f>SUM(SUMIFS(E350:E388,D350:D388,{"3年","5年","7年"}),SUMIFS(E350:E388,D350:D388,"10年")/2)</f>
        <v>60398</v>
      </c>
      <c r="F349" s="22">
        <v>0</v>
      </c>
      <c r="G349" s="57"/>
      <c r="H349" s="21">
        <f>SUM(H350:H388)</f>
        <v>31660000</v>
      </c>
      <c r="I349" s="33">
        <f>SUM(I350:I388)</f>
        <v>20966276</v>
      </c>
      <c r="J349" s="33">
        <f>SUM(J350:J388)</f>
        <v>52626276</v>
      </c>
    </row>
    <row r="350" ht="18.75" hidden="1" customHeight="1" spans="1:10">
      <c r="A350" s="18" t="s">
        <v>109</v>
      </c>
      <c r="B350" s="18" t="s">
        <v>15</v>
      </c>
      <c r="C350" s="20" t="s">
        <v>16</v>
      </c>
      <c r="D350" s="20" t="s">
        <v>17</v>
      </c>
      <c r="E350" s="21">
        <v>2000</v>
      </c>
      <c r="F350" s="22">
        <v>0.0412</v>
      </c>
      <c r="G350" s="19">
        <v>43629</v>
      </c>
      <c r="H350" s="21">
        <f>(E350)*10000</f>
        <v>20000000</v>
      </c>
      <c r="I350" s="24">
        <f t="shared" si="12"/>
        <v>824000</v>
      </c>
      <c r="J350" s="24">
        <f t="shared" ref="J350:J388" si="14">H350+I350</f>
        <v>20824000</v>
      </c>
    </row>
    <row r="351" ht="18.75" hidden="1" customHeight="1" spans="1:10">
      <c r="A351" s="18" t="s">
        <v>109</v>
      </c>
      <c r="B351" s="18" t="s">
        <v>18</v>
      </c>
      <c r="C351" s="20" t="s">
        <v>19</v>
      </c>
      <c r="D351" s="20" t="s">
        <v>17</v>
      </c>
      <c r="E351" s="21">
        <v>3222</v>
      </c>
      <c r="F351" s="22">
        <v>0.0325</v>
      </c>
      <c r="G351" s="19">
        <v>43621</v>
      </c>
      <c r="H351" s="21">
        <v>0</v>
      </c>
      <c r="I351" s="24">
        <f t="shared" si="12"/>
        <v>1047150</v>
      </c>
      <c r="J351" s="24">
        <f t="shared" si="14"/>
        <v>1047150</v>
      </c>
    </row>
    <row r="352" ht="18.75" hidden="1" customHeight="1" spans="1:10">
      <c r="A352" s="18" t="s">
        <v>109</v>
      </c>
      <c r="B352" s="18" t="s">
        <v>18</v>
      </c>
      <c r="C352" s="20" t="s">
        <v>19</v>
      </c>
      <c r="D352" s="20" t="s">
        <v>17</v>
      </c>
      <c r="E352" s="21">
        <v>1000</v>
      </c>
      <c r="F352" s="22">
        <v>0.0325</v>
      </c>
      <c r="G352" s="19">
        <v>43621</v>
      </c>
      <c r="H352" s="21">
        <v>0</v>
      </c>
      <c r="I352" s="24">
        <f t="shared" si="12"/>
        <v>325000</v>
      </c>
      <c r="J352" s="24">
        <f t="shared" si="14"/>
        <v>325000</v>
      </c>
    </row>
    <row r="353" ht="18.75" hidden="1" customHeight="1" spans="1:10">
      <c r="A353" s="18" t="s">
        <v>109</v>
      </c>
      <c r="B353" s="18" t="s">
        <v>20</v>
      </c>
      <c r="C353" s="20" t="s">
        <v>19</v>
      </c>
      <c r="D353" s="20" t="s">
        <v>21</v>
      </c>
      <c r="E353" s="21">
        <v>667</v>
      </c>
      <c r="F353" s="22">
        <v>0.0352</v>
      </c>
      <c r="G353" s="19">
        <v>43621</v>
      </c>
      <c r="H353" s="21">
        <v>0</v>
      </c>
      <c r="I353" s="24">
        <f t="shared" si="12"/>
        <v>234784</v>
      </c>
      <c r="J353" s="24">
        <f t="shared" si="14"/>
        <v>234784</v>
      </c>
    </row>
    <row r="354" ht="18.75" hidden="1" customHeight="1" spans="1:10">
      <c r="A354" s="18" t="s">
        <v>109</v>
      </c>
      <c r="B354" s="18" t="s">
        <v>20</v>
      </c>
      <c r="C354" s="20" t="s">
        <v>19</v>
      </c>
      <c r="D354" s="20" t="s">
        <v>21</v>
      </c>
      <c r="E354" s="21">
        <v>2150</v>
      </c>
      <c r="F354" s="22">
        <v>0.0352</v>
      </c>
      <c r="G354" s="19">
        <v>43621</v>
      </c>
      <c r="H354" s="21">
        <v>0</v>
      </c>
      <c r="I354" s="24">
        <f t="shared" si="12"/>
        <v>756800</v>
      </c>
      <c r="J354" s="24">
        <f t="shared" si="14"/>
        <v>756800</v>
      </c>
    </row>
    <row r="355" ht="18.75" hidden="1" customHeight="1" spans="1:10">
      <c r="A355" s="18" t="s">
        <v>109</v>
      </c>
      <c r="B355" s="18" t="s">
        <v>22</v>
      </c>
      <c r="C355" s="20" t="s">
        <v>19</v>
      </c>
      <c r="D355" s="20" t="s">
        <v>23</v>
      </c>
      <c r="E355" s="21">
        <v>1000</v>
      </c>
      <c r="F355" s="22">
        <v>0.0358</v>
      </c>
      <c r="G355" s="19">
        <v>43621</v>
      </c>
      <c r="H355" s="21">
        <v>0</v>
      </c>
      <c r="I355" s="24">
        <f>E355*F355*10000*0.5</f>
        <v>179000</v>
      </c>
      <c r="J355" s="24">
        <f t="shared" si="14"/>
        <v>179000</v>
      </c>
    </row>
    <row r="356" ht="18.75" hidden="1" customHeight="1" spans="1:10">
      <c r="A356" s="18" t="s">
        <v>109</v>
      </c>
      <c r="B356" s="18" t="s">
        <v>22</v>
      </c>
      <c r="C356" s="20" t="s">
        <v>19</v>
      </c>
      <c r="D356" s="20" t="s">
        <v>23</v>
      </c>
      <c r="E356" s="21">
        <v>1000</v>
      </c>
      <c r="F356" s="22">
        <v>0.0358</v>
      </c>
      <c r="G356" s="19">
        <v>43804</v>
      </c>
      <c r="H356" s="21">
        <v>0</v>
      </c>
      <c r="I356" s="24">
        <f>E356*F356*10000*0.5</f>
        <v>179000</v>
      </c>
      <c r="J356" s="24">
        <f t="shared" si="14"/>
        <v>179000</v>
      </c>
    </row>
    <row r="357" ht="18.75" hidden="1" customHeight="1" spans="1:10">
      <c r="A357" s="18" t="s">
        <v>109</v>
      </c>
      <c r="B357" s="18" t="s">
        <v>22</v>
      </c>
      <c r="C357" s="20" t="s">
        <v>19</v>
      </c>
      <c r="D357" s="20" t="s">
        <v>23</v>
      </c>
      <c r="E357" s="21">
        <v>2150</v>
      </c>
      <c r="F357" s="22">
        <v>0.0358</v>
      </c>
      <c r="G357" s="19">
        <v>43621</v>
      </c>
      <c r="H357" s="21">
        <v>0</v>
      </c>
      <c r="I357" s="24">
        <f>E357*F357*10000*0.5</f>
        <v>384850</v>
      </c>
      <c r="J357" s="24">
        <f t="shared" si="14"/>
        <v>384850</v>
      </c>
    </row>
    <row r="358" ht="18.75" hidden="1" customHeight="1" spans="1:10">
      <c r="A358" s="18" t="s">
        <v>109</v>
      </c>
      <c r="B358" s="18" t="s">
        <v>22</v>
      </c>
      <c r="C358" s="20" t="s">
        <v>19</v>
      </c>
      <c r="D358" s="20" t="s">
        <v>23</v>
      </c>
      <c r="E358" s="21">
        <v>2150</v>
      </c>
      <c r="F358" s="22">
        <v>0.0358</v>
      </c>
      <c r="G358" s="19">
        <v>43804</v>
      </c>
      <c r="H358" s="21">
        <v>0</v>
      </c>
      <c r="I358" s="24">
        <f>E358*F358*10000*0.5</f>
        <v>384850</v>
      </c>
      <c r="J358" s="24">
        <f t="shared" si="14"/>
        <v>384850</v>
      </c>
    </row>
    <row r="359" ht="18.75" hidden="1" customHeight="1" spans="1:10">
      <c r="A359" s="18" t="s">
        <v>109</v>
      </c>
      <c r="B359" s="18" t="s">
        <v>24</v>
      </c>
      <c r="C359" s="20" t="s">
        <v>25</v>
      </c>
      <c r="D359" s="20" t="s">
        <v>17</v>
      </c>
      <c r="E359" s="21">
        <v>4162</v>
      </c>
      <c r="F359" s="22">
        <v>0.0307</v>
      </c>
      <c r="G359" s="19">
        <v>43762</v>
      </c>
      <c r="H359" s="21">
        <v>0</v>
      </c>
      <c r="I359" s="24">
        <f t="shared" si="12"/>
        <v>1277734</v>
      </c>
      <c r="J359" s="24">
        <f t="shared" si="14"/>
        <v>1277734</v>
      </c>
    </row>
    <row r="360" ht="18.75" hidden="1" customHeight="1" spans="1:10">
      <c r="A360" s="18" t="s">
        <v>109</v>
      </c>
      <c r="B360" s="18" t="s">
        <v>26</v>
      </c>
      <c r="C360" s="20" t="s">
        <v>25</v>
      </c>
      <c r="D360" s="20" t="s">
        <v>21</v>
      </c>
      <c r="E360" s="21">
        <v>4003</v>
      </c>
      <c r="F360" s="22">
        <v>0.0323</v>
      </c>
      <c r="G360" s="19">
        <v>43762</v>
      </c>
      <c r="H360" s="21">
        <v>0</v>
      </c>
      <c r="I360" s="24">
        <f t="shared" si="12"/>
        <v>1292969</v>
      </c>
      <c r="J360" s="24">
        <f t="shared" si="14"/>
        <v>1292969</v>
      </c>
    </row>
    <row r="361" ht="18.75" hidden="1" customHeight="1" spans="1:10">
      <c r="A361" s="18" t="s">
        <v>109</v>
      </c>
      <c r="B361" s="18" t="s">
        <v>27</v>
      </c>
      <c r="C361" s="20" t="s">
        <v>25</v>
      </c>
      <c r="D361" s="20" t="s">
        <v>23</v>
      </c>
      <c r="E361" s="21">
        <v>3892</v>
      </c>
      <c r="F361" s="22">
        <v>0.0323</v>
      </c>
      <c r="G361" s="19">
        <v>43579</v>
      </c>
      <c r="H361" s="21">
        <v>0</v>
      </c>
      <c r="I361" s="24">
        <f>E361*F361*10000*0.5</f>
        <v>628558</v>
      </c>
      <c r="J361" s="24">
        <f t="shared" si="14"/>
        <v>628558</v>
      </c>
    </row>
    <row r="362" ht="18.75" hidden="1" customHeight="1" spans="1:10">
      <c r="A362" s="18" t="s">
        <v>109</v>
      </c>
      <c r="B362" s="18" t="s">
        <v>27</v>
      </c>
      <c r="C362" s="20" t="s">
        <v>25</v>
      </c>
      <c r="D362" s="20" t="s">
        <v>23</v>
      </c>
      <c r="E362" s="21">
        <v>3892</v>
      </c>
      <c r="F362" s="22">
        <v>0.0323</v>
      </c>
      <c r="G362" s="19">
        <v>43762</v>
      </c>
      <c r="H362" s="21">
        <v>0</v>
      </c>
      <c r="I362" s="24">
        <f>E362*F362*10000*0.5</f>
        <v>628558</v>
      </c>
      <c r="J362" s="24">
        <f t="shared" si="14"/>
        <v>628558</v>
      </c>
    </row>
    <row r="363" ht="18.75" hidden="1" customHeight="1" spans="1:10">
      <c r="A363" s="18" t="s">
        <v>109</v>
      </c>
      <c r="B363" s="18" t="s">
        <v>31</v>
      </c>
      <c r="C363" s="20" t="s">
        <v>32</v>
      </c>
      <c r="D363" s="20" t="s">
        <v>33</v>
      </c>
      <c r="E363" s="21">
        <v>372</v>
      </c>
      <c r="F363" s="22">
        <v>0.0243</v>
      </c>
      <c r="G363" s="19">
        <v>43565</v>
      </c>
      <c r="H363" s="21">
        <f>(E363)*10000</f>
        <v>3720000</v>
      </c>
      <c r="I363" s="24">
        <f>E363*F363*10000</f>
        <v>90396</v>
      </c>
      <c r="J363" s="24">
        <f t="shared" si="14"/>
        <v>3810396</v>
      </c>
    </row>
    <row r="364" ht="18.75" hidden="1" customHeight="1" spans="1:10">
      <c r="A364" s="18" t="s">
        <v>109</v>
      </c>
      <c r="B364" s="18" t="s">
        <v>34</v>
      </c>
      <c r="C364" s="20" t="s">
        <v>32</v>
      </c>
      <c r="D364" s="20" t="s">
        <v>17</v>
      </c>
      <c r="E364" s="21">
        <v>724</v>
      </c>
      <c r="F364" s="22">
        <v>0.0265</v>
      </c>
      <c r="G364" s="19">
        <v>43565</v>
      </c>
      <c r="H364" s="21">
        <v>0</v>
      </c>
      <c r="I364" s="24">
        <f>E364*F364*10000</f>
        <v>191860</v>
      </c>
      <c r="J364" s="24">
        <f t="shared" si="14"/>
        <v>191860</v>
      </c>
    </row>
    <row r="365" ht="18.75" hidden="1" customHeight="1" spans="1:10">
      <c r="A365" s="18" t="s">
        <v>109</v>
      </c>
      <c r="B365" s="18" t="s">
        <v>35</v>
      </c>
      <c r="C365" s="20" t="s">
        <v>32</v>
      </c>
      <c r="D365" s="20" t="s">
        <v>21</v>
      </c>
      <c r="E365" s="21">
        <v>1023</v>
      </c>
      <c r="F365" s="22">
        <v>0.0298</v>
      </c>
      <c r="G365" s="19">
        <v>43565</v>
      </c>
      <c r="H365" s="21">
        <v>0</v>
      </c>
      <c r="I365" s="24">
        <f>E365*F365*10000</f>
        <v>304854</v>
      </c>
      <c r="J365" s="24">
        <f t="shared" si="14"/>
        <v>304854</v>
      </c>
    </row>
    <row r="366" ht="18.75" hidden="1" customHeight="1" spans="1:10">
      <c r="A366" s="18" t="s">
        <v>109</v>
      </c>
      <c r="B366" s="18" t="s">
        <v>36</v>
      </c>
      <c r="C366" s="20" t="s">
        <v>32</v>
      </c>
      <c r="D366" s="20" t="s">
        <v>23</v>
      </c>
      <c r="E366" s="21">
        <v>1116</v>
      </c>
      <c r="F366" s="22">
        <v>0.0312</v>
      </c>
      <c r="G366" s="19">
        <v>43565</v>
      </c>
      <c r="H366" s="21">
        <v>0</v>
      </c>
      <c r="I366" s="24">
        <f>E366*F366*10000*0.5</f>
        <v>174096</v>
      </c>
      <c r="J366" s="24">
        <f t="shared" si="14"/>
        <v>174096</v>
      </c>
    </row>
    <row r="367" ht="18.75" hidden="1" customHeight="1" spans="1:10">
      <c r="A367" s="18" t="s">
        <v>109</v>
      </c>
      <c r="B367" s="18" t="s">
        <v>36</v>
      </c>
      <c r="C367" s="20" t="s">
        <v>32</v>
      </c>
      <c r="D367" s="20" t="s">
        <v>23</v>
      </c>
      <c r="E367" s="21">
        <v>1116</v>
      </c>
      <c r="F367" s="22">
        <v>0.0312</v>
      </c>
      <c r="G367" s="19">
        <v>43748</v>
      </c>
      <c r="H367" s="21">
        <v>0</v>
      </c>
      <c r="I367" s="24">
        <f>E367*F367*10000*0.5</f>
        <v>174096</v>
      </c>
      <c r="J367" s="24">
        <f t="shared" si="14"/>
        <v>174096</v>
      </c>
    </row>
    <row r="368" ht="18.75" hidden="1" customHeight="1" spans="1:10">
      <c r="A368" s="18" t="s">
        <v>109</v>
      </c>
      <c r="B368" s="18" t="s">
        <v>37</v>
      </c>
      <c r="C368" s="20" t="s">
        <v>38</v>
      </c>
      <c r="D368" s="20" t="s">
        <v>33</v>
      </c>
      <c r="E368" s="21">
        <v>794</v>
      </c>
      <c r="F368" s="22">
        <v>0.0259</v>
      </c>
      <c r="G368" s="19">
        <v>43633</v>
      </c>
      <c r="H368" s="21">
        <f>(E368)*10000</f>
        <v>7940000</v>
      </c>
      <c r="I368" s="24">
        <f>E368*F368*10000</f>
        <v>205646</v>
      </c>
      <c r="J368" s="24">
        <f t="shared" si="14"/>
        <v>8145646</v>
      </c>
    </row>
    <row r="369" ht="18.75" hidden="1" customHeight="1" spans="1:10">
      <c r="A369" s="18" t="s">
        <v>109</v>
      </c>
      <c r="B369" s="18" t="s">
        <v>39</v>
      </c>
      <c r="C369" s="20" t="s">
        <v>38</v>
      </c>
      <c r="D369" s="20" t="s">
        <v>17</v>
      </c>
      <c r="E369" s="21">
        <v>2118</v>
      </c>
      <c r="F369" s="22">
        <v>0.0277</v>
      </c>
      <c r="G369" s="19">
        <v>43633</v>
      </c>
      <c r="H369" s="21">
        <v>0</v>
      </c>
      <c r="I369" s="24">
        <f>E369*F369*10000</f>
        <v>586686</v>
      </c>
      <c r="J369" s="24">
        <f t="shared" si="14"/>
        <v>586686</v>
      </c>
    </row>
    <row r="370" ht="18.75" hidden="1" customHeight="1" spans="1:10">
      <c r="A370" s="18" t="s">
        <v>109</v>
      </c>
      <c r="B370" s="18" t="s">
        <v>40</v>
      </c>
      <c r="C370" s="20" t="s">
        <v>38</v>
      </c>
      <c r="D370" s="20" t="s">
        <v>21</v>
      </c>
      <c r="E370" s="21">
        <v>794</v>
      </c>
      <c r="F370" s="22">
        <v>0.0302</v>
      </c>
      <c r="G370" s="19">
        <v>43633</v>
      </c>
      <c r="H370" s="21">
        <v>0</v>
      </c>
      <c r="I370" s="24">
        <f>E370*F370*10000</f>
        <v>239788</v>
      </c>
      <c r="J370" s="24">
        <f t="shared" si="14"/>
        <v>239788</v>
      </c>
    </row>
    <row r="371" ht="18.75" hidden="1" customHeight="1" spans="1:10">
      <c r="A371" s="18" t="s">
        <v>109</v>
      </c>
      <c r="B371" s="18" t="s">
        <v>41</v>
      </c>
      <c r="C371" s="20" t="s">
        <v>38</v>
      </c>
      <c r="D371" s="20" t="s">
        <v>23</v>
      </c>
      <c r="E371" s="21">
        <v>794</v>
      </c>
      <c r="F371" s="22">
        <v>0.0308</v>
      </c>
      <c r="G371" s="19">
        <v>43633</v>
      </c>
      <c r="H371" s="21">
        <v>0</v>
      </c>
      <c r="I371" s="24">
        <f>E371*F371*10000*0.5</f>
        <v>122276</v>
      </c>
      <c r="J371" s="24">
        <f t="shared" si="14"/>
        <v>122276</v>
      </c>
    </row>
    <row r="372" ht="18.75" hidden="1" customHeight="1" spans="1:10">
      <c r="A372" s="18" t="s">
        <v>109</v>
      </c>
      <c r="B372" s="18" t="s">
        <v>41</v>
      </c>
      <c r="C372" s="20" t="s">
        <v>38</v>
      </c>
      <c r="D372" s="20" t="s">
        <v>23</v>
      </c>
      <c r="E372" s="21">
        <v>794</v>
      </c>
      <c r="F372" s="22">
        <v>0.0308</v>
      </c>
      <c r="G372" s="19">
        <v>43816</v>
      </c>
      <c r="H372" s="21">
        <v>0</v>
      </c>
      <c r="I372" s="24">
        <f>E372*F372*10000*0.5</f>
        <v>122276</v>
      </c>
      <c r="J372" s="24">
        <f t="shared" si="14"/>
        <v>122276</v>
      </c>
    </row>
    <row r="373" ht="18.75" hidden="1" customHeight="1" spans="1:11">
      <c r="A373" s="18" t="s">
        <v>109</v>
      </c>
      <c r="B373" s="18" t="s">
        <v>44</v>
      </c>
      <c r="C373" s="20" t="s">
        <v>43</v>
      </c>
      <c r="D373" s="20" t="s">
        <v>17</v>
      </c>
      <c r="E373" s="21">
        <v>1540</v>
      </c>
      <c r="F373" s="22">
        <v>0.0254</v>
      </c>
      <c r="G373" s="19">
        <v>43678</v>
      </c>
      <c r="H373" s="21">
        <v>0</v>
      </c>
      <c r="I373" s="24">
        <f>E373*F373*10000</f>
        <v>391160</v>
      </c>
      <c r="J373" s="24">
        <f t="shared" si="14"/>
        <v>391160</v>
      </c>
      <c r="K373" s="1" t="s">
        <v>29</v>
      </c>
    </row>
    <row r="374" ht="18.75" hidden="1" customHeight="1" spans="1:11">
      <c r="A374" s="18" t="s">
        <v>109</v>
      </c>
      <c r="B374" s="18" t="s">
        <v>45</v>
      </c>
      <c r="C374" s="20" t="s">
        <v>43</v>
      </c>
      <c r="D374" s="20" t="s">
        <v>23</v>
      </c>
      <c r="E374" s="21">
        <v>1760</v>
      </c>
      <c r="F374" s="22">
        <v>0.0275</v>
      </c>
      <c r="G374" s="19">
        <v>43678</v>
      </c>
      <c r="H374" s="21">
        <v>0</v>
      </c>
      <c r="I374" s="24">
        <f>E374*F374*10000*0.5</f>
        <v>242000</v>
      </c>
      <c r="J374" s="24">
        <f t="shared" si="14"/>
        <v>242000</v>
      </c>
      <c r="K374" s="1" t="s">
        <v>29</v>
      </c>
    </row>
    <row r="375" ht="18.75" hidden="1" customHeight="1" spans="1:11">
      <c r="A375" s="18" t="s">
        <v>109</v>
      </c>
      <c r="B375" s="18" t="s">
        <v>45</v>
      </c>
      <c r="C375" s="20" t="s">
        <v>43</v>
      </c>
      <c r="D375" s="20" t="s">
        <v>23</v>
      </c>
      <c r="E375" s="21">
        <v>1760</v>
      </c>
      <c r="F375" s="22">
        <v>0.0275</v>
      </c>
      <c r="G375" s="19">
        <v>43498</v>
      </c>
      <c r="H375" s="21">
        <v>0</v>
      </c>
      <c r="I375" s="24">
        <f>E375*F375*10000*0.5</f>
        <v>242000</v>
      </c>
      <c r="J375" s="24">
        <f t="shared" si="14"/>
        <v>242000</v>
      </c>
      <c r="K375" s="1" t="s">
        <v>29</v>
      </c>
    </row>
    <row r="376" ht="18.75" hidden="1" customHeight="1" spans="1:10">
      <c r="A376" s="18" t="s">
        <v>109</v>
      </c>
      <c r="B376" s="18" t="s">
        <v>81</v>
      </c>
      <c r="C376" s="19">
        <v>42902</v>
      </c>
      <c r="D376" s="20" t="s">
        <v>17</v>
      </c>
      <c r="E376" s="21">
        <v>1500</v>
      </c>
      <c r="F376" s="22">
        <v>0.037</v>
      </c>
      <c r="G376" s="19">
        <v>43625</v>
      </c>
      <c r="H376" s="21">
        <v>0</v>
      </c>
      <c r="I376" s="24">
        <f>E376*F376*10000</f>
        <v>555000</v>
      </c>
      <c r="J376" s="24">
        <f t="shared" si="14"/>
        <v>555000</v>
      </c>
    </row>
    <row r="377" ht="18.75" hidden="1" customHeight="1" spans="1:10">
      <c r="A377" s="18" t="s">
        <v>109</v>
      </c>
      <c r="B377" s="18" t="s">
        <v>82</v>
      </c>
      <c r="C377" s="19">
        <v>42902</v>
      </c>
      <c r="D377" s="20" t="s">
        <v>21</v>
      </c>
      <c r="E377" s="21">
        <v>1500</v>
      </c>
      <c r="F377" s="22">
        <v>0.0402</v>
      </c>
      <c r="G377" s="19">
        <v>43625</v>
      </c>
      <c r="H377" s="21">
        <v>0</v>
      </c>
      <c r="I377" s="24">
        <f>E377*F377*10000</f>
        <v>603000</v>
      </c>
      <c r="J377" s="24">
        <f t="shared" si="14"/>
        <v>603000</v>
      </c>
    </row>
    <row r="378" ht="18.75" hidden="1" customHeight="1" spans="1:11">
      <c r="A378" s="18" t="s">
        <v>109</v>
      </c>
      <c r="B378" s="18" t="s">
        <v>53</v>
      </c>
      <c r="C378" s="19">
        <v>42902</v>
      </c>
      <c r="D378" s="20" t="s">
        <v>17</v>
      </c>
      <c r="E378" s="21">
        <v>15000</v>
      </c>
      <c r="F378" s="22">
        <v>0.0396</v>
      </c>
      <c r="G378" s="19">
        <v>43625</v>
      </c>
      <c r="H378" s="21">
        <v>0</v>
      </c>
      <c r="I378" s="24">
        <f>E378*F378*10000</f>
        <v>5940000</v>
      </c>
      <c r="J378" s="24">
        <f t="shared" si="14"/>
        <v>5940000</v>
      </c>
      <c r="K378" s="56" t="s">
        <v>29</v>
      </c>
    </row>
    <row r="379" ht="18.75" hidden="1" customHeight="1" spans="1:10">
      <c r="A379" s="18" t="s">
        <v>109</v>
      </c>
      <c r="B379" s="18" t="s">
        <v>54</v>
      </c>
      <c r="C379" s="19">
        <v>42983</v>
      </c>
      <c r="D379" s="20" t="s">
        <v>33</v>
      </c>
      <c r="E379" s="21">
        <v>178</v>
      </c>
      <c r="F379" s="22">
        <v>0.0358</v>
      </c>
      <c r="G379" s="19">
        <v>43704</v>
      </c>
      <c r="H379" s="21">
        <v>0</v>
      </c>
      <c r="I379" s="24">
        <f>E379*F379*10000</f>
        <v>63724</v>
      </c>
      <c r="J379" s="24">
        <f t="shared" si="14"/>
        <v>63724</v>
      </c>
    </row>
    <row r="380" ht="18.75" hidden="1" customHeight="1" spans="1:10">
      <c r="A380" s="18" t="s">
        <v>109</v>
      </c>
      <c r="B380" s="18" t="s">
        <v>55</v>
      </c>
      <c r="C380" s="19">
        <v>42983</v>
      </c>
      <c r="D380" s="20" t="s">
        <v>23</v>
      </c>
      <c r="E380" s="21">
        <v>365</v>
      </c>
      <c r="F380" s="22">
        <v>0.0393</v>
      </c>
      <c r="G380" s="19">
        <v>43520</v>
      </c>
      <c r="H380" s="21">
        <v>0</v>
      </c>
      <c r="I380" s="24">
        <f>E380*F380*10000*0.5</f>
        <v>71722.5</v>
      </c>
      <c r="J380" s="24">
        <f t="shared" si="14"/>
        <v>71722.5</v>
      </c>
    </row>
    <row r="381" ht="18.75" hidden="1" customHeight="1" spans="1:10">
      <c r="A381" s="18" t="s">
        <v>109</v>
      </c>
      <c r="B381" s="18" t="s">
        <v>55</v>
      </c>
      <c r="C381" s="19">
        <v>42983</v>
      </c>
      <c r="D381" s="20" t="s">
        <v>23</v>
      </c>
      <c r="E381" s="21">
        <v>365</v>
      </c>
      <c r="F381" s="22">
        <v>0.0393</v>
      </c>
      <c r="G381" s="19">
        <v>43704</v>
      </c>
      <c r="H381" s="21">
        <v>0</v>
      </c>
      <c r="I381" s="24">
        <f>E381*F381*10000*0.5</f>
        <v>71722.5</v>
      </c>
      <c r="J381" s="24">
        <f t="shared" si="14"/>
        <v>71722.5</v>
      </c>
    </row>
    <row r="382" ht="18.75" hidden="1" customHeight="1" spans="1:11">
      <c r="A382" s="18" t="s">
        <v>109</v>
      </c>
      <c r="B382" s="18" t="s">
        <v>57</v>
      </c>
      <c r="C382" s="19" t="s">
        <v>58</v>
      </c>
      <c r="D382" s="20" t="s">
        <v>17</v>
      </c>
      <c r="E382" s="21">
        <v>250</v>
      </c>
      <c r="F382" s="22">
        <v>0.0333</v>
      </c>
      <c r="G382" s="19">
        <v>43655</v>
      </c>
      <c r="H382" s="21">
        <v>0</v>
      </c>
      <c r="I382" s="24">
        <f>E382*F382*10000</f>
        <v>83250</v>
      </c>
      <c r="J382" s="24">
        <f t="shared" si="14"/>
        <v>83250</v>
      </c>
      <c r="K382" s="1" t="s">
        <v>59</v>
      </c>
    </row>
    <row r="383" ht="18.75" hidden="1" customHeight="1" spans="1:11">
      <c r="A383" s="18" t="s">
        <v>109</v>
      </c>
      <c r="B383" s="18" t="s">
        <v>60</v>
      </c>
      <c r="C383" s="19" t="s">
        <v>58</v>
      </c>
      <c r="D383" s="20" t="s">
        <v>23</v>
      </c>
      <c r="E383" s="21">
        <v>183</v>
      </c>
      <c r="F383" s="22">
        <v>0.0404</v>
      </c>
      <c r="G383" s="19">
        <v>43655</v>
      </c>
      <c r="H383" s="21">
        <v>0</v>
      </c>
      <c r="I383" s="24">
        <f>E383*F383*10000*0.5</f>
        <v>36966</v>
      </c>
      <c r="J383" s="24">
        <f t="shared" si="14"/>
        <v>36966</v>
      </c>
      <c r="K383" s="1" t="s">
        <v>66</v>
      </c>
    </row>
    <row r="384" ht="18.75" hidden="1" customHeight="1" spans="1:11">
      <c r="A384" s="18" t="s">
        <v>109</v>
      </c>
      <c r="B384" s="18" t="s">
        <v>60</v>
      </c>
      <c r="C384" s="19" t="s">
        <v>58</v>
      </c>
      <c r="D384" s="20" t="s">
        <v>23</v>
      </c>
      <c r="E384" s="21">
        <v>183</v>
      </c>
      <c r="F384" s="22">
        <v>0.0404</v>
      </c>
      <c r="G384" s="19">
        <v>43467</v>
      </c>
      <c r="H384" s="21">
        <v>0</v>
      </c>
      <c r="I384" s="24">
        <f>E384*F384*10000*0.5</f>
        <v>36966</v>
      </c>
      <c r="J384" s="24">
        <f t="shared" si="14"/>
        <v>36966</v>
      </c>
      <c r="K384" s="1" t="s">
        <v>66</v>
      </c>
    </row>
    <row r="385" ht="18.75" hidden="1" customHeight="1" spans="1:11">
      <c r="A385" s="18" t="s">
        <v>109</v>
      </c>
      <c r="B385" s="18" t="s">
        <v>87</v>
      </c>
      <c r="C385" s="19" t="s">
        <v>58</v>
      </c>
      <c r="D385" s="20" t="s">
        <v>17</v>
      </c>
      <c r="E385" s="21">
        <v>1130</v>
      </c>
      <c r="F385" s="22">
        <v>0.0333</v>
      </c>
      <c r="G385" s="19">
        <v>43655</v>
      </c>
      <c r="H385" s="21">
        <v>0</v>
      </c>
      <c r="I385" s="24">
        <f>E385*F385*10000</f>
        <v>376290</v>
      </c>
      <c r="J385" s="24">
        <f t="shared" si="14"/>
        <v>376290</v>
      </c>
      <c r="K385" s="1" t="s">
        <v>88</v>
      </c>
    </row>
    <row r="386" ht="18.75" hidden="1" customHeight="1" spans="1:11">
      <c r="A386" s="18" t="s">
        <v>109</v>
      </c>
      <c r="B386" s="18" t="s">
        <v>62</v>
      </c>
      <c r="C386" s="19" t="s">
        <v>63</v>
      </c>
      <c r="D386" s="20" t="s">
        <v>21</v>
      </c>
      <c r="E386" s="21">
        <v>333</v>
      </c>
      <c r="F386" s="22">
        <v>0.0394</v>
      </c>
      <c r="G386" s="19">
        <v>43565</v>
      </c>
      <c r="H386" s="21">
        <v>0</v>
      </c>
      <c r="I386" s="24">
        <f>E386*F386*10000</f>
        <v>131202</v>
      </c>
      <c r="J386" s="24">
        <f t="shared" si="14"/>
        <v>131202</v>
      </c>
      <c r="K386" s="1" t="s">
        <v>59</v>
      </c>
    </row>
    <row r="387" ht="18.75" hidden="1" customHeight="1" spans="1:11">
      <c r="A387" s="18" t="s">
        <v>109</v>
      </c>
      <c r="B387" s="18" t="s">
        <v>64</v>
      </c>
      <c r="C387" s="19" t="s">
        <v>65</v>
      </c>
      <c r="D387" s="20" t="s">
        <v>17</v>
      </c>
      <c r="E387" s="21">
        <v>3000</v>
      </c>
      <c r="F387" s="22">
        <v>0.0389</v>
      </c>
      <c r="G387" s="19">
        <v>43746</v>
      </c>
      <c r="H387" s="21">
        <v>0</v>
      </c>
      <c r="I387" s="24">
        <f>E387*F387*10000</f>
        <v>1167000</v>
      </c>
      <c r="J387" s="24">
        <f t="shared" si="14"/>
        <v>1167000</v>
      </c>
      <c r="K387" s="1" t="s">
        <v>66</v>
      </c>
    </row>
    <row r="388" ht="18.75" hidden="1" customHeight="1" spans="1:11">
      <c r="A388" s="18" t="s">
        <v>109</v>
      </c>
      <c r="B388" s="18" t="s">
        <v>69</v>
      </c>
      <c r="C388" s="19" t="s">
        <v>70</v>
      </c>
      <c r="D388" s="20" t="s">
        <v>33</v>
      </c>
      <c r="E388" s="21">
        <v>1678</v>
      </c>
      <c r="F388" s="22">
        <v>0.0357</v>
      </c>
      <c r="G388" s="19">
        <v>43769</v>
      </c>
      <c r="H388" s="21">
        <v>0</v>
      </c>
      <c r="I388" s="24">
        <f>E388*F388*10000</f>
        <v>599046</v>
      </c>
      <c r="J388" s="24">
        <f t="shared" si="14"/>
        <v>599046</v>
      </c>
      <c r="K388" s="1" t="s">
        <v>59</v>
      </c>
    </row>
    <row r="389" ht="18.75" hidden="1" customHeight="1" spans="1:10">
      <c r="A389" s="27" t="s">
        <v>110</v>
      </c>
      <c r="B389" s="18"/>
      <c r="C389" s="20"/>
      <c r="D389" s="20"/>
      <c r="E389" s="21">
        <f>SUM(SUMIFS(E390:E425,D390:D425,{"3年","5年","7年"}),SUMIFS(E390:E425,D390:D425,"10年")/2)</f>
        <v>37273.44</v>
      </c>
      <c r="F389" s="22">
        <v>0</v>
      </c>
      <c r="G389" s="28"/>
      <c r="H389" s="21">
        <f>(SUM(H390:H425))</f>
        <v>24744400</v>
      </c>
      <c r="I389" s="33">
        <f>SUM(I390:I425)</f>
        <v>13193907.9</v>
      </c>
      <c r="J389" s="33">
        <f>SUM(J390:J425)</f>
        <v>37938307.9</v>
      </c>
    </row>
    <row r="390" ht="18.75" hidden="1" customHeight="1" spans="1:10">
      <c r="A390" s="18" t="s">
        <v>111</v>
      </c>
      <c r="B390" s="18" t="s">
        <v>15</v>
      </c>
      <c r="C390" s="20" t="s">
        <v>16</v>
      </c>
      <c r="D390" s="20" t="s">
        <v>17</v>
      </c>
      <c r="E390" s="21">
        <v>1925</v>
      </c>
      <c r="F390" s="22">
        <v>0.0412</v>
      </c>
      <c r="G390" s="19">
        <v>43629</v>
      </c>
      <c r="H390" s="21">
        <f>(E390)*10000</f>
        <v>19250000</v>
      </c>
      <c r="I390" s="24">
        <f>E390*F390*10000</f>
        <v>793100</v>
      </c>
      <c r="J390" s="24">
        <f t="shared" ref="J390:J425" si="15">H390+I390</f>
        <v>20043100</v>
      </c>
    </row>
    <row r="391" ht="18.75" hidden="1" customHeight="1" spans="1:10">
      <c r="A391" s="18" t="s">
        <v>111</v>
      </c>
      <c r="B391" s="18" t="s">
        <v>18</v>
      </c>
      <c r="C391" s="20" t="s">
        <v>19</v>
      </c>
      <c r="D391" s="20" t="s">
        <v>17</v>
      </c>
      <c r="E391" s="21">
        <v>667</v>
      </c>
      <c r="F391" s="22">
        <v>0.0325</v>
      </c>
      <c r="G391" s="19">
        <v>43621</v>
      </c>
      <c r="H391" s="21">
        <v>0</v>
      </c>
      <c r="I391" s="24">
        <f>E391*F391*10000</f>
        <v>216775</v>
      </c>
      <c r="J391" s="24">
        <f t="shared" si="15"/>
        <v>216775</v>
      </c>
    </row>
    <row r="392" ht="18.75" hidden="1" customHeight="1" spans="1:10">
      <c r="A392" s="18" t="s">
        <v>111</v>
      </c>
      <c r="B392" s="18" t="s">
        <v>20</v>
      </c>
      <c r="C392" s="20" t="s">
        <v>19</v>
      </c>
      <c r="D392" s="20" t="s">
        <v>21</v>
      </c>
      <c r="E392" s="21">
        <v>444</v>
      </c>
      <c r="F392" s="22">
        <v>0.0352</v>
      </c>
      <c r="G392" s="19">
        <v>43621</v>
      </c>
      <c r="H392" s="21">
        <v>0</v>
      </c>
      <c r="I392" s="24">
        <f>E392*F392*10000</f>
        <v>156288</v>
      </c>
      <c r="J392" s="24">
        <f t="shared" si="15"/>
        <v>156288</v>
      </c>
    </row>
    <row r="393" ht="18.75" hidden="1" customHeight="1" spans="1:10">
      <c r="A393" s="18" t="s">
        <v>111</v>
      </c>
      <c r="B393" s="18" t="s">
        <v>22</v>
      </c>
      <c r="C393" s="20" t="s">
        <v>19</v>
      </c>
      <c r="D393" s="20" t="s">
        <v>23</v>
      </c>
      <c r="E393" s="21">
        <v>667</v>
      </c>
      <c r="F393" s="22">
        <v>0.0358</v>
      </c>
      <c r="G393" s="19">
        <v>43621</v>
      </c>
      <c r="H393" s="21">
        <v>0</v>
      </c>
      <c r="I393" s="24">
        <f>E393*F393*10000*0.5</f>
        <v>119393</v>
      </c>
      <c r="J393" s="24">
        <f t="shared" si="15"/>
        <v>119393</v>
      </c>
    </row>
    <row r="394" ht="18.75" hidden="1" customHeight="1" spans="1:10">
      <c r="A394" s="18" t="s">
        <v>111</v>
      </c>
      <c r="B394" s="18" t="s">
        <v>22</v>
      </c>
      <c r="C394" s="20" t="s">
        <v>19</v>
      </c>
      <c r="D394" s="20" t="s">
        <v>23</v>
      </c>
      <c r="E394" s="21">
        <v>667</v>
      </c>
      <c r="F394" s="22">
        <v>0.0358</v>
      </c>
      <c r="G394" s="19">
        <v>43804</v>
      </c>
      <c r="H394" s="21">
        <v>0</v>
      </c>
      <c r="I394" s="24">
        <f>E394*F394*10000*0.5</f>
        <v>119393</v>
      </c>
      <c r="J394" s="24">
        <f t="shared" si="15"/>
        <v>119393</v>
      </c>
    </row>
    <row r="395" ht="18.75" hidden="1" customHeight="1" spans="1:10">
      <c r="A395" s="18" t="s">
        <v>111</v>
      </c>
      <c r="B395" s="18" t="s">
        <v>75</v>
      </c>
      <c r="C395" s="20" t="s">
        <v>76</v>
      </c>
      <c r="D395" s="20" t="s">
        <v>17</v>
      </c>
      <c r="E395" s="21">
        <v>70.5</v>
      </c>
      <c r="F395" s="22">
        <v>0.0372</v>
      </c>
      <c r="G395" s="19">
        <v>43693</v>
      </c>
      <c r="H395" s="21">
        <v>0</v>
      </c>
      <c r="I395" s="24">
        <f>E395*F395*10000</f>
        <v>26226</v>
      </c>
      <c r="J395" s="24">
        <f t="shared" si="15"/>
        <v>26226</v>
      </c>
    </row>
    <row r="396" ht="18.75" hidden="1" customHeight="1" spans="1:10">
      <c r="A396" s="18" t="s">
        <v>111</v>
      </c>
      <c r="B396" s="18" t="s">
        <v>77</v>
      </c>
      <c r="C396" s="20" t="s">
        <v>76</v>
      </c>
      <c r="D396" s="20" t="s">
        <v>21</v>
      </c>
      <c r="E396" s="21">
        <v>70.5</v>
      </c>
      <c r="F396" s="22">
        <v>0.0401</v>
      </c>
      <c r="G396" s="19">
        <v>43693</v>
      </c>
      <c r="H396" s="21">
        <v>0</v>
      </c>
      <c r="I396" s="24">
        <f>E396*F396*10000</f>
        <v>28270.5</v>
      </c>
      <c r="J396" s="24">
        <f t="shared" si="15"/>
        <v>28270.5</v>
      </c>
    </row>
    <row r="397" ht="18.75" hidden="1" customHeight="1" spans="1:10">
      <c r="A397" s="18" t="s">
        <v>111</v>
      </c>
      <c r="B397" s="18" t="s">
        <v>78</v>
      </c>
      <c r="C397" s="20" t="s">
        <v>76</v>
      </c>
      <c r="D397" s="20" t="s">
        <v>23</v>
      </c>
      <c r="E397" s="21">
        <v>70.5</v>
      </c>
      <c r="F397" s="22">
        <v>0.0399</v>
      </c>
      <c r="G397" s="19">
        <v>43514</v>
      </c>
      <c r="H397" s="21">
        <v>0</v>
      </c>
      <c r="I397" s="24">
        <f>E397*F397*10000*0.5</f>
        <v>14064.75</v>
      </c>
      <c r="J397" s="24">
        <f t="shared" si="15"/>
        <v>14064.75</v>
      </c>
    </row>
    <row r="398" ht="18.75" hidden="1" customHeight="1" spans="1:10">
      <c r="A398" s="18" t="s">
        <v>111</v>
      </c>
      <c r="B398" s="18" t="s">
        <v>78</v>
      </c>
      <c r="C398" s="20" t="s">
        <v>76</v>
      </c>
      <c r="D398" s="20" t="s">
        <v>23</v>
      </c>
      <c r="E398" s="21">
        <v>70.5</v>
      </c>
      <c r="F398" s="22">
        <v>0.0399</v>
      </c>
      <c r="G398" s="19">
        <v>43693</v>
      </c>
      <c r="H398" s="21">
        <v>0</v>
      </c>
      <c r="I398" s="24">
        <f>E398*F398*10000*0.5</f>
        <v>14064.75</v>
      </c>
      <c r="J398" s="24">
        <f t="shared" si="15"/>
        <v>14064.75</v>
      </c>
    </row>
    <row r="399" ht="18.75" hidden="1" customHeight="1" spans="1:10">
      <c r="A399" s="18" t="s">
        <v>111</v>
      </c>
      <c r="B399" s="18" t="s">
        <v>24</v>
      </c>
      <c r="C399" s="20" t="s">
        <v>25</v>
      </c>
      <c r="D399" s="20" t="s">
        <v>17</v>
      </c>
      <c r="E399" s="21">
        <v>3995</v>
      </c>
      <c r="F399" s="22">
        <v>0.0307</v>
      </c>
      <c r="G399" s="19">
        <v>43762</v>
      </c>
      <c r="H399" s="21">
        <v>0</v>
      </c>
      <c r="I399" s="24">
        <f>E399*F399*10000</f>
        <v>1226465</v>
      </c>
      <c r="J399" s="24">
        <f t="shared" si="15"/>
        <v>1226465</v>
      </c>
    </row>
    <row r="400" ht="18.75" hidden="1" customHeight="1" spans="1:10">
      <c r="A400" s="18" t="s">
        <v>111</v>
      </c>
      <c r="B400" s="18" t="s">
        <v>26</v>
      </c>
      <c r="C400" s="20" t="s">
        <v>25</v>
      </c>
      <c r="D400" s="20" t="s">
        <v>21</v>
      </c>
      <c r="E400" s="21">
        <v>3843</v>
      </c>
      <c r="F400" s="22">
        <v>0.0323</v>
      </c>
      <c r="G400" s="19">
        <v>43762</v>
      </c>
      <c r="H400" s="21">
        <v>0</v>
      </c>
      <c r="I400" s="24">
        <f>E400*F400*10000</f>
        <v>1241289</v>
      </c>
      <c r="J400" s="24">
        <f t="shared" si="15"/>
        <v>1241289</v>
      </c>
    </row>
    <row r="401" ht="18.75" hidden="1" customHeight="1" spans="1:10">
      <c r="A401" s="18" t="s">
        <v>111</v>
      </c>
      <c r="B401" s="18" t="s">
        <v>27</v>
      </c>
      <c r="C401" s="20" t="s">
        <v>25</v>
      </c>
      <c r="D401" s="20" t="s">
        <v>23</v>
      </c>
      <c r="E401" s="21">
        <v>3737</v>
      </c>
      <c r="F401" s="22">
        <v>0.0323</v>
      </c>
      <c r="G401" s="19">
        <v>43579</v>
      </c>
      <c r="H401" s="21">
        <v>0</v>
      </c>
      <c r="I401" s="24">
        <f>E401*F401*10000*0.5</f>
        <v>603525.5</v>
      </c>
      <c r="J401" s="24">
        <f t="shared" si="15"/>
        <v>603525.5</v>
      </c>
    </row>
    <row r="402" ht="18.75" hidden="1" customHeight="1" spans="1:10">
      <c r="A402" s="18" t="s">
        <v>111</v>
      </c>
      <c r="B402" s="18" t="s">
        <v>27</v>
      </c>
      <c r="C402" s="20" t="s">
        <v>25</v>
      </c>
      <c r="D402" s="20" t="s">
        <v>23</v>
      </c>
      <c r="E402" s="21">
        <v>3737</v>
      </c>
      <c r="F402" s="22">
        <v>0.0323</v>
      </c>
      <c r="G402" s="19">
        <v>43762</v>
      </c>
      <c r="H402" s="21">
        <v>0</v>
      </c>
      <c r="I402" s="24">
        <f>E402*F402*10000*0.5</f>
        <v>603525.5</v>
      </c>
      <c r="J402" s="24">
        <f t="shared" si="15"/>
        <v>603525.5</v>
      </c>
    </row>
    <row r="403" ht="18.75" hidden="1" customHeight="1" spans="1:10">
      <c r="A403" s="18" t="s">
        <v>111</v>
      </c>
      <c r="B403" s="18" t="s">
        <v>37</v>
      </c>
      <c r="C403" s="20" t="s">
        <v>38</v>
      </c>
      <c r="D403" s="20" t="s">
        <v>33</v>
      </c>
      <c r="E403" s="21">
        <v>265</v>
      </c>
      <c r="F403" s="22">
        <v>0.0259</v>
      </c>
      <c r="G403" s="19">
        <v>43633</v>
      </c>
      <c r="H403" s="21">
        <f>(E403)*10000</f>
        <v>2650000</v>
      </c>
      <c r="I403" s="24">
        <f>E403*F403*10000</f>
        <v>68635</v>
      </c>
      <c r="J403" s="24">
        <f t="shared" si="15"/>
        <v>2718635</v>
      </c>
    </row>
    <row r="404" ht="18.75" hidden="1" customHeight="1" spans="1:10">
      <c r="A404" s="18" t="s">
        <v>111</v>
      </c>
      <c r="B404" s="18" t="s">
        <v>39</v>
      </c>
      <c r="C404" s="20" t="s">
        <v>38</v>
      </c>
      <c r="D404" s="20" t="s">
        <v>17</v>
      </c>
      <c r="E404" s="21">
        <v>705</v>
      </c>
      <c r="F404" s="22">
        <v>0.0277</v>
      </c>
      <c r="G404" s="19">
        <v>43633</v>
      </c>
      <c r="H404" s="21">
        <v>0</v>
      </c>
      <c r="I404" s="24">
        <f>E404*F404*10000</f>
        <v>195285</v>
      </c>
      <c r="J404" s="24">
        <f t="shared" si="15"/>
        <v>195285</v>
      </c>
    </row>
    <row r="405" ht="18.75" hidden="1" customHeight="1" spans="1:10">
      <c r="A405" s="18" t="s">
        <v>111</v>
      </c>
      <c r="B405" s="18" t="s">
        <v>40</v>
      </c>
      <c r="C405" s="20" t="s">
        <v>38</v>
      </c>
      <c r="D405" s="20" t="s">
        <v>21</v>
      </c>
      <c r="E405" s="21">
        <v>265</v>
      </c>
      <c r="F405" s="22">
        <v>0.0302</v>
      </c>
      <c r="G405" s="19">
        <v>43633</v>
      </c>
      <c r="H405" s="21">
        <v>0</v>
      </c>
      <c r="I405" s="24">
        <f>E405*F405*10000</f>
        <v>80030</v>
      </c>
      <c r="J405" s="24">
        <f t="shared" si="15"/>
        <v>80030</v>
      </c>
    </row>
    <row r="406" ht="18.75" hidden="1" customHeight="1" spans="1:10">
      <c r="A406" s="18" t="s">
        <v>111</v>
      </c>
      <c r="B406" s="18" t="s">
        <v>41</v>
      </c>
      <c r="C406" s="20" t="s">
        <v>38</v>
      </c>
      <c r="D406" s="20" t="s">
        <v>23</v>
      </c>
      <c r="E406" s="21">
        <v>265</v>
      </c>
      <c r="F406" s="22">
        <v>0.0308</v>
      </c>
      <c r="G406" s="19">
        <v>43633</v>
      </c>
      <c r="H406" s="21">
        <v>0</v>
      </c>
      <c r="I406" s="24">
        <f>E406*F406*10000*0.5</f>
        <v>40810</v>
      </c>
      <c r="J406" s="24">
        <f t="shared" si="15"/>
        <v>40810</v>
      </c>
    </row>
    <row r="407" ht="18.75" hidden="1" customHeight="1" spans="1:10">
      <c r="A407" s="18" t="s">
        <v>111</v>
      </c>
      <c r="B407" s="18" t="s">
        <v>41</v>
      </c>
      <c r="C407" s="20" t="s">
        <v>38</v>
      </c>
      <c r="D407" s="20" t="s">
        <v>23</v>
      </c>
      <c r="E407" s="21">
        <v>265</v>
      </c>
      <c r="F407" s="22">
        <v>0.0308</v>
      </c>
      <c r="G407" s="19">
        <v>43816</v>
      </c>
      <c r="H407" s="21">
        <v>0</v>
      </c>
      <c r="I407" s="24">
        <f>E407*F407*10000*0.5</f>
        <v>40810</v>
      </c>
      <c r="J407" s="24">
        <f t="shared" si="15"/>
        <v>40810</v>
      </c>
    </row>
    <row r="408" ht="18.75" hidden="1" customHeight="1" spans="1:11">
      <c r="A408" s="18" t="s">
        <v>111</v>
      </c>
      <c r="B408" s="18" t="s">
        <v>44</v>
      </c>
      <c r="C408" s="20" t="s">
        <v>43</v>
      </c>
      <c r="D408" s="20" t="s">
        <v>17</v>
      </c>
      <c r="E408" s="21">
        <v>800</v>
      </c>
      <c r="F408" s="22">
        <v>0.0254</v>
      </c>
      <c r="G408" s="19">
        <v>43678</v>
      </c>
      <c r="H408" s="21">
        <v>0</v>
      </c>
      <c r="I408" s="24">
        <f>E408*F408*10000</f>
        <v>203200</v>
      </c>
      <c r="J408" s="24">
        <f t="shared" si="15"/>
        <v>203200</v>
      </c>
      <c r="K408" s="1" t="s">
        <v>29</v>
      </c>
    </row>
    <row r="409" ht="18.75" hidden="1" customHeight="1" spans="1:11">
      <c r="A409" s="18" t="s">
        <v>111</v>
      </c>
      <c r="B409" s="18" t="s">
        <v>45</v>
      </c>
      <c r="C409" s="20" t="s">
        <v>43</v>
      </c>
      <c r="D409" s="20" t="s">
        <v>23</v>
      </c>
      <c r="E409" s="21">
        <v>900</v>
      </c>
      <c r="F409" s="22">
        <v>0.0275</v>
      </c>
      <c r="G409" s="19">
        <v>43498</v>
      </c>
      <c r="H409" s="21">
        <v>0</v>
      </c>
      <c r="I409" s="24">
        <f>E409*F409*10000*0.5</f>
        <v>123750</v>
      </c>
      <c r="J409" s="24">
        <f t="shared" si="15"/>
        <v>123750</v>
      </c>
      <c r="K409" s="1" t="s">
        <v>29</v>
      </c>
    </row>
    <row r="410" ht="18.75" hidden="1" customHeight="1" spans="1:11">
      <c r="A410" s="18" t="s">
        <v>111</v>
      </c>
      <c r="B410" s="18" t="s">
        <v>45</v>
      </c>
      <c r="C410" s="20" t="s">
        <v>43</v>
      </c>
      <c r="D410" s="20" t="s">
        <v>23</v>
      </c>
      <c r="E410" s="21">
        <v>900</v>
      </c>
      <c r="F410" s="22">
        <v>0.0275</v>
      </c>
      <c r="G410" s="19">
        <v>43678</v>
      </c>
      <c r="H410" s="21">
        <v>0</v>
      </c>
      <c r="I410" s="24">
        <f>E410*F410*10000*0.5</f>
        <v>123750</v>
      </c>
      <c r="J410" s="24">
        <f t="shared" si="15"/>
        <v>123750</v>
      </c>
      <c r="K410" s="1" t="s">
        <v>29</v>
      </c>
    </row>
    <row r="411" ht="18.75" hidden="1" customHeight="1" spans="1:10">
      <c r="A411" s="18" t="s">
        <v>111</v>
      </c>
      <c r="B411" s="18" t="s">
        <v>46</v>
      </c>
      <c r="C411" s="20" t="s">
        <v>47</v>
      </c>
      <c r="D411" s="20" t="s">
        <v>33</v>
      </c>
      <c r="E411" s="21">
        <v>284.44</v>
      </c>
      <c r="F411" s="22">
        <v>0.0235</v>
      </c>
      <c r="G411" s="19">
        <v>43767</v>
      </c>
      <c r="H411" s="21">
        <f>(E411)*10000</f>
        <v>2844400</v>
      </c>
      <c r="I411" s="24">
        <f>E411*F411*10000</f>
        <v>66843.4</v>
      </c>
      <c r="J411" s="24">
        <f t="shared" si="15"/>
        <v>2911243.4</v>
      </c>
    </row>
    <row r="412" ht="18.75" hidden="1" customHeight="1" spans="1:10">
      <c r="A412" s="18" t="s">
        <v>111</v>
      </c>
      <c r="B412" s="18" t="s">
        <v>48</v>
      </c>
      <c r="C412" s="20" t="s">
        <v>47</v>
      </c>
      <c r="D412" s="20" t="s">
        <v>17</v>
      </c>
      <c r="E412" s="21">
        <v>26</v>
      </c>
      <c r="F412" s="22">
        <v>0.0245</v>
      </c>
      <c r="G412" s="19">
        <v>43767</v>
      </c>
      <c r="H412" s="21">
        <v>0</v>
      </c>
      <c r="I412" s="24">
        <f>E412*F412*10000</f>
        <v>6370</v>
      </c>
      <c r="J412" s="24">
        <f t="shared" si="15"/>
        <v>6370</v>
      </c>
    </row>
    <row r="413" ht="18.75" hidden="1" customHeight="1" spans="1:10">
      <c r="A413" s="18" t="s">
        <v>111</v>
      </c>
      <c r="B413" s="18" t="s">
        <v>49</v>
      </c>
      <c r="C413" s="20" t="s">
        <v>47</v>
      </c>
      <c r="D413" s="20" t="s">
        <v>23</v>
      </c>
      <c r="E413" s="21">
        <v>198</v>
      </c>
      <c r="F413" s="22">
        <v>0.0274</v>
      </c>
      <c r="G413" s="19">
        <v>43767</v>
      </c>
      <c r="H413" s="21">
        <v>0</v>
      </c>
      <c r="I413" s="24">
        <f>E413*F413*10000*0.5</f>
        <v>27126</v>
      </c>
      <c r="J413" s="24">
        <f t="shared" si="15"/>
        <v>27126</v>
      </c>
    </row>
    <row r="414" ht="18.75" hidden="1" customHeight="1" spans="1:10">
      <c r="A414" s="18" t="s">
        <v>111</v>
      </c>
      <c r="B414" s="18" t="s">
        <v>49</v>
      </c>
      <c r="C414" s="20" t="s">
        <v>47</v>
      </c>
      <c r="D414" s="20" t="s">
        <v>23</v>
      </c>
      <c r="E414" s="21">
        <v>198</v>
      </c>
      <c r="F414" s="22">
        <v>0.0274</v>
      </c>
      <c r="G414" s="19">
        <v>43584</v>
      </c>
      <c r="H414" s="21">
        <v>0</v>
      </c>
      <c r="I414" s="24">
        <f>E414*F414*10000*0.5</f>
        <v>27126</v>
      </c>
      <c r="J414" s="24">
        <f t="shared" si="15"/>
        <v>27126</v>
      </c>
    </row>
    <row r="415" ht="18.75" hidden="1" customHeight="1" spans="1:10">
      <c r="A415" s="18" t="s">
        <v>111</v>
      </c>
      <c r="B415" s="18" t="s">
        <v>81</v>
      </c>
      <c r="C415" s="19">
        <v>42902</v>
      </c>
      <c r="D415" s="20" t="s">
        <v>17</v>
      </c>
      <c r="E415" s="21">
        <v>1500</v>
      </c>
      <c r="F415" s="22">
        <v>0.037</v>
      </c>
      <c r="G415" s="19">
        <v>43625</v>
      </c>
      <c r="H415" s="21">
        <v>0</v>
      </c>
      <c r="I415" s="24">
        <f>E415*F415*10000</f>
        <v>555000</v>
      </c>
      <c r="J415" s="24">
        <f t="shared" si="15"/>
        <v>555000</v>
      </c>
    </row>
    <row r="416" ht="18.75" hidden="1" customHeight="1" spans="1:10">
      <c r="A416" s="18" t="s">
        <v>111</v>
      </c>
      <c r="B416" s="18" t="s">
        <v>82</v>
      </c>
      <c r="C416" s="19">
        <v>42902</v>
      </c>
      <c r="D416" s="20" t="s">
        <v>21</v>
      </c>
      <c r="E416" s="21">
        <v>1500</v>
      </c>
      <c r="F416" s="22">
        <v>0.0402</v>
      </c>
      <c r="G416" s="19">
        <v>43625</v>
      </c>
      <c r="H416" s="21">
        <v>0</v>
      </c>
      <c r="I416" s="24">
        <f>E416*F416*10000</f>
        <v>603000</v>
      </c>
      <c r="J416" s="24">
        <f t="shared" si="15"/>
        <v>603000</v>
      </c>
    </row>
    <row r="417" ht="18.75" hidden="1" customHeight="1" spans="1:12">
      <c r="A417" s="18" t="s">
        <v>111</v>
      </c>
      <c r="B417" s="18" t="s">
        <v>56</v>
      </c>
      <c r="C417" s="19">
        <v>43049</v>
      </c>
      <c r="D417" s="20" t="s">
        <v>33</v>
      </c>
      <c r="E417" s="21">
        <f>2425+30</f>
        <v>2455</v>
      </c>
      <c r="F417" s="22">
        <v>0.0369</v>
      </c>
      <c r="G417" s="19">
        <v>43772</v>
      </c>
      <c r="H417" s="21">
        <v>0</v>
      </c>
      <c r="I417" s="24">
        <f>E417*F417*10000</f>
        <v>905895</v>
      </c>
      <c r="J417" s="24">
        <f t="shared" si="15"/>
        <v>905895</v>
      </c>
      <c r="L417" s="1" t="s">
        <v>112</v>
      </c>
    </row>
    <row r="418" ht="18.75" hidden="1" customHeight="1" spans="1:11">
      <c r="A418" s="18" t="s">
        <v>111</v>
      </c>
      <c r="B418" s="18" t="s">
        <v>57</v>
      </c>
      <c r="C418" s="19" t="s">
        <v>58</v>
      </c>
      <c r="D418" s="20" t="s">
        <v>17</v>
      </c>
      <c r="E418" s="21">
        <v>400</v>
      </c>
      <c r="F418" s="22">
        <v>0.0333</v>
      </c>
      <c r="G418" s="19">
        <v>43655</v>
      </c>
      <c r="H418" s="21">
        <v>0</v>
      </c>
      <c r="I418" s="24">
        <f>E418*F418*10000</f>
        <v>133200</v>
      </c>
      <c r="J418" s="24">
        <f t="shared" si="15"/>
        <v>133200</v>
      </c>
      <c r="K418" s="1" t="s">
        <v>59</v>
      </c>
    </row>
    <row r="419" ht="18.75" hidden="1" customHeight="1" spans="1:11">
      <c r="A419" s="18" t="s">
        <v>111</v>
      </c>
      <c r="B419" s="18" t="s">
        <v>60</v>
      </c>
      <c r="C419" s="19" t="s">
        <v>58</v>
      </c>
      <c r="D419" s="20" t="s">
        <v>23</v>
      </c>
      <c r="E419" s="21">
        <v>7326</v>
      </c>
      <c r="F419" s="22">
        <v>0.0404</v>
      </c>
      <c r="G419" s="19">
        <v>43655</v>
      </c>
      <c r="H419" s="21">
        <v>0</v>
      </c>
      <c r="I419" s="24">
        <f>E419*F419*10000*0.5</f>
        <v>1479852</v>
      </c>
      <c r="J419" s="24">
        <f t="shared" si="15"/>
        <v>1479852</v>
      </c>
      <c r="K419" s="1" t="s">
        <v>66</v>
      </c>
    </row>
    <row r="420" ht="18.75" hidden="1" customHeight="1" spans="1:11">
      <c r="A420" s="18" t="s">
        <v>111</v>
      </c>
      <c r="B420" s="18" t="s">
        <v>60</v>
      </c>
      <c r="C420" s="19" t="s">
        <v>58</v>
      </c>
      <c r="D420" s="20" t="s">
        <v>23</v>
      </c>
      <c r="E420" s="21">
        <v>7326</v>
      </c>
      <c r="F420" s="22">
        <v>0.0404</v>
      </c>
      <c r="G420" s="19">
        <v>43467</v>
      </c>
      <c r="H420" s="21">
        <v>0</v>
      </c>
      <c r="I420" s="24">
        <f>E420*F420*10000*0.5</f>
        <v>1479852</v>
      </c>
      <c r="J420" s="24">
        <f t="shared" si="15"/>
        <v>1479852</v>
      </c>
      <c r="K420" s="1" t="s">
        <v>66</v>
      </c>
    </row>
    <row r="421" ht="18.75" hidden="1" customHeight="1" spans="1:11">
      <c r="A421" s="18" t="s">
        <v>111</v>
      </c>
      <c r="B421" s="18" t="s">
        <v>62</v>
      </c>
      <c r="C421" s="19" t="s">
        <v>63</v>
      </c>
      <c r="D421" s="20" t="s">
        <v>21</v>
      </c>
      <c r="E421" s="21">
        <v>261</v>
      </c>
      <c r="F421" s="22">
        <v>0.0394</v>
      </c>
      <c r="G421" s="19">
        <v>43565</v>
      </c>
      <c r="H421" s="21">
        <v>0</v>
      </c>
      <c r="I421" s="24">
        <f>E421*F421*10000</f>
        <v>102834</v>
      </c>
      <c r="J421" s="24">
        <f t="shared" si="15"/>
        <v>102834</v>
      </c>
      <c r="K421" s="1" t="s">
        <v>59</v>
      </c>
    </row>
    <row r="422" ht="18.75" hidden="1" customHeight="1" spans="1:11">
      <c r="A422" s="18" t="s">
        <v>111</v>
      </c>
      <c r="B422" s="18" t="s">
        <v>64</v>
      </c>
      <c r="C422" s="19" t="s">
        <v>65</v>
      </c>
      <c r="D422" s="20" t="s">
        <v>17</v>
      </c>
      <c r="E422" s="21">
        <v>2000</v>
      </c>
      <c r="F422" s="22">
        <v>0.0389</v>
      </c>
      <c r="G422" s="19">
        <v>43746</v>
      </c>
      <c r="H422" s="21">
        <v>0</v>
      </c>
      <c r="I422" s="24">
        <f>E422*F422*10000</f>
        <v>778000</v>
      </c>
      <c r="J422" s="24">
        <f t="shared" si="15"/>
        <v>778000</v>
      </c>
      <c r="K422" s="1" t="s">
        <v>66</v>
      </c>
    </row>
    <row r="423" ht="18.75" hidden="1" customHeight="1" spans="1:11">
      <c r="A423" s="18" t="s">
        <v>111</v>
      </c>
      <c r="B423" s="18" t="s">
        <v>67</v>
      </c>
      <c r="C423" s="19" t="s">
        <v>65</v>
      </c>
      <c r="D423" s="20" t="s">
        <v>23</v>
      </c>
      <c r="E423" s="21">
        <v>1000</v>
      </c>
      <c r="F423" s="22">
        <v>0.0407</v>
      </c>
      <c r="G423" s="19">
        <v>43746</v>
      </c>
      <c r="H423" s="21">
        <v>0</v>
      </c>
      <c r="I423" s="24">
        <f>E423*F423*10000*0.5</f>
        <v>203500</v>
      </c>
      <c r="J423" s="24">
        <f t="shared" si="15"/>
        <v>203500</v>
      </c>
      <c r="K423" s="1" t="s">
        <v>68</v>
      </c>
    </row>
    <row r="424" ht="18.75" hidden="1" customHeight="1" spans="1:11">
      <c r="A424" s="18" t="s">
        <v>111</v>
      </c>
      <c r="B424" s="18" t="s">
        <v>67</v>
      </c>
      <c r="C424" s="19" t="s">
        <v>65</v>
      </c>
      <c r="D424" s="20" t="s">
        <v>23</v>
      </c>
      <c r="E424" s="21">
        <v>1000</v>
      </c>
      <c r="F424" s="22">
        <v>0.0407</v>
      </c>
      <c r="G424" s="19">
        <v>43553</v>
      </c>
      <c r="H424" s="21">
        <v>0</v>
      </c>
      <c r="I424" s="24">
        <f>E424*F424*10000*0.5</f>
        <v>203500</v>
      </c>
      <c r="J424" s="24">
        <f t="shared" si="15"/>
        <v>203500</v>
      </c>
      <c r="K424" s="1" t="s">
        <v>68</v>
      </c>
    </row>
    <row r="425" ht="18.75" hidden="1" customHeight="1" spans="1:11">
      <c r="A425" s="18" t="s">
        <v>111</v>
      </c>
      <c r="B425" s="18" t="s">
        <v>69</v>
      </c>
      <c r="C425" s="19" t="s">
        <v>70</v>
      </c>
      <c r="D425" s="20" t="s">
        <v>33</v>
      </c>
      <c r="E425" s="21">
        <v>1633.5</v>
      </c>
      <c r="F425" s="22">
        <v>0.0357</v>
      </c>
      <c r="G425" s="19">
        <v>43769</v>
      </c>
      <c r="H425" s="21">
        <v>0</v>
      </c>
      <c r="I425" s="24">
        <f>E425*F425*10000</f>
        <v>583159.5</v>
      </c>
      <c r="J425" s="24">
        <f t="shared" si="15"/>
        <v>583159.5</v>
      </c>
      <c r="K425" s="1" t="s">
        <v>59</v>
      </c>
    </row>
    <row r="426" ht="18.75" customHeight="1" spans="1:10">
      <c r="A426" s="27" t="s">
        <v>113</v>
      </c>
      <c r="B426" s="18"/>
      <c r="C426" s="20"/>
      <c r="D426" s="20"/>
      <c r="E426" s="21">
        <f>SUM(SUMIFS(E427:E474,D427:D474,{"3年","5年","7年"}),SUMIFS(E427:E474,D427:D474,"10年")/2)</f>
        <v>41511.47</v>
      </c>
      <c r="F426" s="22">
        <v>0</v>
      </c>
      <c r="G426" s="28"/>
      <c r="H426" s="21">
        <f>(SUM(H427:H474))</f>
        <v>34362100</v>
      </c>
      <c r="I426" s="33">
        <f>SUM(I427:I474)</f>
        <v>14895258.43</v>
      </c>
      <c r="J426" s="33">
        <f>SUM(J427:J474)</f>
        <v>49257358.43</v>
      </c>
    </row>
    <row r="427" ht="18.75" customHeight="1" spans="1:10">
      <c r="A427" s="18" t="s">
        <v>114</v>
      </c>
      <c r="B427" s="18" t="s">
        <v>18</v>
      </c>
      <c r="C427" s="20" t="s">
        <v>19</v>
      </c>
      <c r="D427" s="20" t="s">
        <v>17</v>
      </c>
      <c r="E427" s="21">
        <v>106</v>
      </c>
      <c r="F427" s="22">
        <v>0.0325</v>
      </c>
      <c r="G427" s="19">
        <v>43621</v>
      </c>
      <c r="H427" s="21">
        <v>0</v>
      </c>
      <c r="I427" s="24">
        <f>E427*F427*10000</f>
        <v>34450</v>
      </c>
      <c r="J427" s="24">
        <f t="shared" ref="J427:J474" si="16">H427+I427</f>
        <v>34450</v>
      </c>
    </row>
    <row r="428" ht="18.75" customHeight="1" spans="1:10">
      <c r="A428" s="18" t="s">
        <v>114</v>
      </c>
      <c r="B428" s="18" t="s">
        <v>18</v>
      </c>
      <c r="C428" s="20" t="s">
        <v>19</v>
      </c>
      <c r="D428" s="20" t="s">
        <v>17</v>
      </c>
      <c r="E428" s="21">
        <v>667</v>
      </c>
      <c r="F428" s="22">
        <v>0.0325</v>
      </c>
      <c r="G428" s="19">
        <v>43621</v>
      </c>
      <c r="H428" s="21">
        <v>0</v>
      </c>
      <c r="I428" s="24">
        <f>E428*F428*10000</f>
        <v>216775</v>
      </c>
      <c r="J428" s="24">
        <f t="shared" si="16"/>
        <v>216775</v>
      </c>
    </row>
    <row r="429" ht="18.75" customHeight="1" spans="1:10">
      <c r="A429" s="18" t="s">
        <v>114</v>
      </c>
      <c r="B429" s="18" t="s">
        <v>20</v>
      </c>
      <c r="C429" s="20" t="s">
        <v>19</v>
      </c>
      <c r="D429" s="20" t="s">
        <v>21</v>
      </c>
      <c r="E429" s="21">
        <v>444</v>
      </c>
      <c r="F429" s="22">
        <v>0.0352</v>
      </c>
      <c r="G429" s="19">
        <v>43621</v>
      </c>
      <c r="H429" s="21">
        <v>0</v>
      </c>
      <c r="I429" s="24">
        <f>E429*F429*10000</f>
        <v>156288</v>
      </c>
      <c r="J429" s="24">
        <f t="shared" si="16"/>
        <v>156288</v>
      </c>
    </row>
    <row r="430" ht="18.75" customHeight="1" spans="1:10">
      <c r="A430" s="18" t="s">
        <v>114</v>
      </c>
      <c r="B430" s="18" t="s">
        <v>20</v>
      </c>
      <c r="C430" s="20" t="s">
        <v>19</v>
      </c>
      <c r="D430" s="20" t="s">
        <v>21</v>
      </c>
      <c r="E430" s="21">
        <v>70</v>
      </c>
      <c r="F430" s="22">
        <v>0.0352</v>
      </c>
      <c r="G430" s="19">
        <v>43621</v>
      </c>
      <c r="H430" s="21">
        <v>0</v>
      </c>
      <c r="I430" s="24">
        <f>E430*F430*10000</f>
        <v>24640</v>
      </c>
      <c r="J430" s="24">
        <f t="shared" si="16"/>
        <v>24640</v>
      </c>
    </row>
    <row r="431" ht="18.75" customHeight="1" spans="1:10">
      <c r="A431" s="18" t="s">
        <v>114</v>
      </c>
      <c r="B431" s="18" t="s">
        <v>22</v>
      </c>
      <c r="C431" s="20" t="s">
        <v>19</v>
      </c>
      <c r="D431" s="20" t="s">
        <v>23</v>
      </c>
      <c r="E431" s="21">
        <v>667</v>
      </c>
      <c r="F431" s="22">
        <v>0.0358</v>
      </c>
      <c r="G431" s="19">
        <v>43621</v>
      </c>
      <c r="H431" s="21">
        <v>0</v>
      </c>
      <c r="I431" s="24">
        <f>E431*F431*10000*0.5</f>
        <v>119393</v>
      </c>
      <c r="J431" s="24">
        <f t="shared" si="16"/>
        <v>119393</v>
      </c>
    </row>
    <row r="432" ht="18.75" customHeight="1" spans="1:10">
      <c r="A432" s="18" t="s">
        <v>114</v>
      </c>
      <c r="B432" s="18" t="s">
        <v>22</v>
      </c>
      <c r="C432" s="20" t="s">
        <v>19</v>
      </c>
      <c r="D432" s="20" t="s">
        <v>23</v>
      </c>
      <c r="E432" s="21">
        <v>667</v>
      </c>
      <c r="F432" s="22">
        <v>0.0358</v>
      </c>
      <c r="G432" s="19">
        <v>43804</v>
      </c>
      <c r="H432" s="21">
        <v>0</v>
      </c>
      <c r="I432" s="24">
        <f>E432*F432*10000*0.5</f>
        <v>119393</v>
      </c>
      <c r="J432" s="24">
        <f t="shared" si="16"/>
        <v>119393</v>
      </c>
    </row>
    <row r="433" ht="18.75" customHeight="1" spans="1:10">
      <c r="A433" s="18" t="s">
        <v>114</v>
      </c>
      <c r="B433" s="18" t="s">
        <v>22</v>
      </c>
      <c r="C433" s="20" t="s">
        <v>19</v>
      </c>
      <c r="D433" s="20" t="s">
        <v>23</v>
      </c>
      <c r="E433" s="21">
        <v>70</v>
      </c>
      <c r="F433" s="22">
        <v>0.0358</v>
      </c>
      <c r="G433" s="19">
        <v>43621</v>
      </c>
      <c r="H433" s="21">
        <v>0</v>
      </c>
      <c r="I433" s="24">
        <f>E433*F433*10000*0.5</f>
        <v>12530</v>
      </c>
      <c r="J433" s="24">
        <f t="shared" si="16"/>
        <v>12530</v>
      </c>
    </row>
    <row r="434" ht="18.75" customHeight="1" spans="1:10">
      <c r="A434" s="18" t="s">
        <v>114</v>
      </c>
      <c r="B434" s="18" t="s">
        <v>22</v>
      </c>
      <c r="C434" s="20" t="s">
        <v>19</v>
      </c>
      <c r="D434" s="20" t="s">
        <v>23</v>
      </c>
      <c r="E434" s="21">
        <v>70</v>
      </c>
      <c r="F434" s="22">
        <v>0.0358</v>
      </c>
      <c r="G434" s="19">
        <v>43804</v>
      </c>
      <c r="H434" s="21">
        <v>0</v>
      </c>
      <c r="I434" s="24">
        <f>E434*F434*10000*0.5</f>
        <v>12530</v>
      </c>
      <c r="J434" s="24">
        <f t="shared" si="16"/>
        <v>12530</v>
      </c>
    </row>
    <row r="435" ht="18.75" customHeight="1" spans="1:10">
      <c r="A435" s="18" t="s">
        <v>114</v>
      </c>
      <c r="B435" s="18" t="s">
        <v>24</v>
      </c>
      <c r="C435" s="20" t="s">
        <v>25</v>
      </c>
      <c r="D435" s="20" t="s">
        <v>17</v>
      </c>
      <c r="E435" s="21">
        <v>863</v>
      </c>
      <c r="F435" s="22">
        <v>0.0307</v>
      </c>
      <c r="G435" s="19">
        <v>43762</v>
      </c>
      <c r="H435" s="21">
        <v>0</v>
      </c>
      <c r="I435" s="24">
        <f>E435*F435*10000</f>
        <v>264941</v>
      </c>
      <c r="J435" s="24">
        <f t="shared" si="16"/>
        <v>264941</v>
      </c>
    </row>
    <row r="436" ht="18.75" customHeight="1" spans="1:10">
      <c r="A436" s="18" t="s">
        <v>114</v>
      </c>
      <c r="B436" s="18" t="s">
        <v>26</v>
      </c>
      <c r="C436" s="20" t="s">
        <v>25</v>
      </c>
      <c r="D436" s="20" t="s">
        <v>21</v>
      </c>
      <c r="E436" s="21">
        <v>830</v>
      </c>
      <c r="F436" s="22">
        <v>0.0323</v>
      </c>
      <c r="G436" s="19">
        <v>43762</v>
      </c>
      <c r="H436" s="21">
        <v>0</v>
      </c>
      <c r="I436" s="24">
        <f>E436*F436*10000</f>
        <v>268090</v>
      </c>
      <c r="J436" s="24">
        <f t="shared" si="16"/>
        <v>268090</v>
      </c>
    </row>
    <row r="437" ht="18.75" customHeight="1" spans="1:10">
      <c r="A437" s="18" t="s">
        <v>114</v>
      </c>
      <c r="B437" s="18" t="s">
        <v>27</v>
      </c>
      <c r="C437" s="20" t="s">
        <v>25</v>
      </c>
      <c r="D437" s="20" t="s">
        <v>23</v>
      </c>
      <c r="E437" s="21">
        <v>807</v>
      </c>
      <c r="F437" s="22">
        <v>0.0323</v>
      </c>
      <c r="G437" s="19">
        <v>43579</v>
      </c>
      <c r="H437" s="21">
        <v>0</v>
      </c>
      <c r="I437" s="24">
        <f>E437*F437*10000*0.5</f>
        <v>130330.5</v>
      </c>
      <c r="J437" s="24">
        <f t="shared" si="16"/>
        <v>130330.5</v>
      </c>
    </row>
    <row r="438" ht="18.75" customHeight="1" spans="1:10">
      <c r="A438" s="18" t="s">
        <v>114</v>
      </c>
      <c r="B438" s="18" t="s">
        <v>27</v>
      </c>
      <c r="C438" s="20" t="s">
        <v>25</v>
      </c>
      <c r="D438" s="20" t="s">
        <v>23</v>
      </c>
      <c r="E438" s="21">
        <v>807</v>
      </c>
      <c r="F438" s="22">
        <v>0.0323</v>
      </c>
      <c r="G438" s="19">
        <v>43762</v>
      </c>
      <c r="H438" s="21">
        <v>0</v>
      </c>
      <c r="I438" s="24">
        <f>E438*F438*10000*0.5</f>
        <v>130330.5</v>
      </c>
      <c r="J438" s="24">
        <f t="shared" si="16"/>
        <v>130330.5</v>
      </c>
    </row>
    <row r="439" ht="18.75" customHeight="1" spans="1:10">
      <c r="A439" s="18" t="s">
        <v>114</v>
      </c>
      <c r="B439" s="18" t="s">
        <v>31</v>
      </c>
      <c r="C439" s="20" t="s">
        <v>32</v>
      </c>
      <c r="D439" s="20" t="s">
        <v>33</v>
      </c>
      <c r="E439" s="21">
        <v>161.21</v>
      </c>
      <c r="F439" s="22">
        <v>0.0243</v>
      </c>
      <c r="G439" s="19">
        <v>43565</v>
      </c>
      <c r="H439" s="21">
        <f>(E439)*10000</f>
        <v>1612100</v>
      </c>
      <c r="I439" s="24">
        <f>E439*F439*10000</f>
        <v>39174.03</v>
      </c>
      <c r="J439" s="24">
        <f t="shared" si="16"/>
        <v>1651274.03</v>
      </c>
    </row>
    <row r="440" ht="18.75" customHeight="1" spans="1:10">
      <c r="A440" s="18" t="s">
        <v>114</v>
      </c>
      <c r="B440" s="18" t="s">
        <v>34</v>
      </c>
      <c r="C440" s="20" t="s">
        <v>32</v>
      </c>
      <c r="D440" s="20" t="s">
        <v>17</v>
      </c>
      <c r="E440" s="21">
        <v>523</v>
      </c>
      <c r="F440" s="22">
        <v>0.0265</v>
      </c>
      <c r="G440" s="19">
        <v>43565</v>
      </c>
      <c r="H440" s="21">
        <v>0</v>
      </c>
      <c r="I440" s="24">
        <f>E440*F440*10000</f>
        <v>138595</v>
      </c>
      <c r="J440" s="24">
        <f t="shared" si="16"/>
        <v>138595</v>
      </c>
    </row>
    <row r="441" ht="18.75" customHeight="1" spans="1:10">
      <c r="A441" s="18" t="s">
        <v>114</v>
      </c>
      <c r="B441" s="18" t="s">
        <v>35</v>
      </c>
      <c r="C441" s="20" t="s">
        <v>32</v>
      </c>
      <c r="D441" s="20" t="s">
        <v>21</v>
      </c>
      <c r="E441" s="21">
        <v>443</v>
      </c>
      <c r="F441" s="22">
        <v>0.0298</v>
      </c>
      <c r="G441" s="19">
        <v>43565</v>
      </c>
      <c r="H441" s="21">
        <v>0</v>
      </c>
      <c r="I441" s="24">
        <f>E441*F441*10000</f>
        <v>132014</v>
      </c>
      <c r="J441" s="24">
        <f t="shared" si="16"/>
        <v>132014</v>
      </c>
    </row>
    <row r="442" ht="18.75" customHeight="1" spans="1:10">
      <c r="A442" s="18" t="s">
        <v>114</v>
      </c>
      <c r="B442" s="18" t="s">
        <v>36</v>
      </c>
      <c r="C442" s="20" t="s">
        <v>32</v>
      </c>
      <c r="D442" s="20" t="s">
        <v>23</v>
      </c>
      <c r="E442" s="21">
        <v>483</v>
      </c>
      <c r="F442" s="22">
        <v>0.0312</v>
      </c>
      <c r="G442" s="19">
        <v>43565</v>
      </c>
      <c r="H442" s="21">
        <v>0</v>
      </c>
      <c r="I442" s="24">
        <f>E442*F442*10000*0.5</f>
        <v>75348</v>
      </c>
      <c r="J442" s="24">
        <f t="shared" si="16"/>
        <v>75348</v>
      </c>
    </row>
    <row r="443" ht="18.75" customHeight="1" spans="1:10">
      <c r="A443" s="18" t="s">
        <v>114</v>
      </c>
      <c r="B443" s="18" t="s">
        <v>36</v>
      </c>
      <c r="C443" s="20" t="s">
        <v>32</v>
      </c>
      <c r="D443" s="20" t="s">
        <v>23</v>
      </c>
      <c r="E443" s="21">
        <v>483</v>
      </c>
      <c r="F443" s="22">
        <v>0.0312</v>
      </c>
      <c r="G443" s="19">
        <v>43748</v>
      </c>
      <c r="H443" s="21">
        <v>0</v>
      </c>
      <c r="I443" s="24">
        <f>E443*F443*10000*0.5</f>
        <v>75348</v>
      </c>
      <c r="J443" s="24">
        <f t="shared" si="16"/>
        <v>75348</v>
      </c>
    </row>
    <row r="444" ht="18.75" customHeight="1" spans="1:10">
      <c r="A444" s="18" t="s">
        <v>114</v>
      </c>
      <c r="B444" s="18" t="s">
        <v>37</v>
      </c>
      <c r="C444" s="20" t="s">
        <v>38</v>
      </c>
      <c r="D444" s="20" t="s">
        <v>33</v>
      </c>
      <c r="E444" s="21">
        <v>618</v>
      </c>
      <c r="F444" s="22">
        <v>0.0259</v>
      </c>
      <c r="G444" s="19">
        <v>43633</v>
      </c>
      <c r="H444" s="21">
        <f>(E444)*10000</f>
        <v>6180000</v>
      </c>
      <c r="I444" s="24">
        <f>E444*F444*10000</f>
        <v>160062</v>
      </c>
      <c r="J444" s="24">
        <f t="shared" si="16"/>
        <v>6340062</v>
      </c>
    </row>
    <row r="445" ht="18.75" customHeight="1" spans="1:10">
      <c r="A445" s="18" t="s">
        <v>114</v>
      </c>
      <c r="B445" s="18" t="s">
        <v>39</v>
      </c>
      <c r="C445" s="20" t="s">
        <v>38</v>
      </c>
      <c r="D445" s="20" t="s">
        <v>17</v>
      </c>
      <c r="E445" s="21">
        <v>1646</v>
      </c>
      <c r="F445" s="22">
        <v>0.0277</v>
      </c>
      <c r="G445" s="19">
        <v>43633</v>
      </c>
      <c r="H445" s="21">
        <v>0</v>
      </c>
      <c r="I445" s="24">
        <f>E445*F445*10000</f>
        <v>455942</v>
      </c>
      <c r="J445" s="24">
        <f t="shared" si="16"/>
        <v>455942</v>
      </c>
    </row>
    <row r="446" ht="18.75" customHeight="1" spans="1:10">
      <c r="A446" s="18" t="s">
        <v>114</v>
      </c>
      <c r="B446" s="18" t="s">
        <v>40</v>
      </c>
      <c r="C446" s="20" t="s">
        <v>38</v>
      </c>
      <c r="D446" s="20" t="s">
        <v>21</v>
      </c>
      <c r="E446" s="21">
        <v>618</v>
      </c>
      <c r="F446" s="22">
        <v>0.0302</v>
      </c>
      <c r="G446" s="19">
        <v>43633</v>
      </c>
      <c r="H446" s="21">
        <v>0</v>
      </c>
      <c r="I446" s="24">
        <f>E446*F446*10000</f>
        <v>186636</v>
      </c>
      <c r="J446" s="24">
        <f t="shared" si="16"/>
        <v>186636</v>
      </c>
    </row>
    <row r="447" ht="18.75" customHeight="1" spans="1:10">
      <c r="A447" s="18" t="s">
        <v>114</v>
      </c>
      <c r="B447" s="18" t="s">
        <v>41</v>
      </c>
      <c r="C447" s="20" t="s">
        <v>38</v>
      </c>
      <c r="D447" s="20" t="s">
        <v>23</v>
      </c>
      <c r="E447" s="21">
        <v>618</v>
      </c>
      <c r="F447" s="22">
        <v>0.0308</v>
      </c>
      <c r="G447" s="19">
        <v>43633</v>
      </c>
      <c r="H447" s="21">
        <v>0</v>
      </c>
      <c r="I447" s="24">
        <f>E447*F447*10000*0.5</f>
        <v>95172</v>
      </c>
      <c r="J447" s="24">
        <f t="shared" si="16"/>
        <v>95172</v>
      </c>
    </row>
    <row r="448" ht="18.75" customHeight="1" spans="1:10">
      <c r="A448" s="18" t="s">
        <v>114</v>
      </c>
      <c r="B448" s="18" t="s">
        <v>41</v>
      </c>
      <c r="C448" s="20" t="s">
        <v>38</v>
      </c>
      <c r="D448" s="20" t="s">
        <v>23</v>
      </c>
      <c r="E448" s="21">
        <v>618</v>
      </c>
      <c r="F448" s="22">
        <v>0.0308</v>
      </c>
      <c r="G448" s="19">
        <v>43816</v>
      </c>
      <c r="H448" s="21">
        <v>0</v>
      </c>
      <c r="I448" s="24">
        <f>E448*F448*10000*0.5</f>
        <v>95172</v>
      </c>
      <c r="J448" s="24">
        <f t="shared" si="16"/>
        <v>95172</v>
      </c>
    </row>
    <row r="449" ht="18.75" customHeight="1" spans="1:11">
      <c r="A449" s="18" t="s">
        <v>114</v>
      </c>
      <c r="B449" s="18" t="s">
        <v>44</v>
      </c>
      <c r="C449" s="20" t="s">
        <v>43</v>
      </c>
      <c r="D449" s="20" t="s">
        <v>17</v>
      </c>
      <c r="E449" s="21">
        <v>200</v>
      </c>
      <c r="F449" s="22">
        <v>0.0254</v>
      </c>
      <c r="G449" s="19">
        <v>43678</v>
      </c>
      <c r="H449" s="21">
        <v>0</v>
      </c>
      <c r="I449" s="24">
        <f>E449*F449*10000</f>
        <v>50800</v>
      </c>
      <c r="J449" s="24">
        <f t="shared" si="16"/>
        <v>50800</v>
      </c>
      <c r="K449" s="1" t="s">
        <v>29</v>
      </c>
    </row>
    <row r="450" ht="18.75" customHeight="1" spans="1:11">
      <c r="A450" s="18" t="s">
        <v>114</v>
      </c>
      <c r="B450" s="18" t="s">
        <v>45</v>
      </c>
      <c r="C450" s="20" t="s">
        <v>43</v>
      </c>
      <c r="D450" s="20" t="s">
        <v>23</v>
      </c>
      <c r="E450" s="21">
        <v>300</v>
      </c>
      <c r="F450" s="22">
        <v>0.0275</v>
      </c>
      <c r="G450" s="19">
        <v>43498</v>
      </c>
      <c r="H450" s="21">
        <v>0</v>
      </c>
      <c r="I450" s="24">
        <f>E450*F450*10000*0.5</f>
        <v>41250</v>
      </c>
      <c r="J450" s="24">
        <f t="shared" si="16"/>
        <v>41250</v>
      </c>
      <c r="K450" s="1" t="s">
        <v>29</v>
      </c>
    </row>
    <row r="451" ht="18.75" customHeight="1" spans="1:11">
      <c r="A451" s="18" t="s">
        <v>114</v>
      </c>
      <c r="B451" s="18" t="s">
        <v>45</v>
      </c>
      <c r="C451" s="20" t="s">
        <v>43</v>
      </c>
      <c r="D451" s="20" t="s">
        <v>23</v>
      </c>
      <c r="E451" s="21">
        <v>300</v>
      </c>
      <c r="F451" s="22">
        <v>0.0275</v>
      </c>
      <c r="G451" s="19">
        <v>43678</v>
      </c>
      <c r="H451" s="21">
        <v>0</v>
      </c>
      <c r="I451" s="24">
        <f>E451*F451*10000*0.5</f>
        <v>41250</v>
      </c>
      <c r="J451" s="24">
        <f t="shared" si="16"/>
        <v>41250</v>
      </c>
      <c r="K451" s="1" t="s">
        <v>29</v>
      </c>
    </row>
    <row r="452" ht="18.75" customHeight="1" spans="1:10">
      <c r="A452" s="18" t="s">
        <v>114</v>
      </c>
      <c r="B452" s="18" t="s">
        <v>46</v>
      </c>
      <c r="C452" s="20" t="s">
        <v>47</v>
      </c>
      <c r="D452" s="20" t="s">
        <v>33</v>
      </c>
      <c r="E452" s="21">
        <v>1157</v>
      </c>
      <c r="F452" s="22">
        <v>0.0235</v>
      </c>
      <c r="G452" s="19">
        <v>43767</v>
      </c>
      <c r="H452" s="21">
        <f>(E452)*10000</f>
        <v>11570000</v>
      </c>
      <c r="I452" s="24">
        <f>E452*F452*10000</f>
        <v>271895</v>
      </c>
      <c r="J452" s="24">
        <f t="shared" si="16"/>
        <v>11841895</v>
      </c>
    </row>
    <row r="453" ht="18.75" customHeight="1" spans="1:10">
      <c r="A453" s="18" t="s">
        <v>114</v>
      </c>
      <c r="B453" s="18" t="s">
        <v>48</v>
      </c>
      <c r="C453" s="20" t="s">
        <v>47</v>
      </c>
      <c r="D453" s="20" t="s">
        <v>17</v>
      </c>
      <c r="E453" s="21">
        <v>103</v>
      </c>
      <c r="F453" s="22">
        <v>0.0245</v>
      </c>
      <c r="G453" s="19">
        <v>43767</v>
      </c>
      <c r="H453" s="21">
        <v>0</v>
      </c>
      <c r="I453" s="24">
        <f>E453*F453*10000</f>
        <v>25235</v>
      </c>
      <c r="J453" s="24">
        <f t="shared" si="16"/>
        <v>25235</v>
      </c>
    </row>
    <row r="454" ht="18.75" customHeight="1" spans="1:10">
      <c r="A454" s="18" t="s">
        <v>114</v>
      </c>
      <c r="B454" s="18" t="s">
        <v>49</v>
      </c>
      <c r="C454" s="20" t="s">
        <v>47</v>
      </c>
      <c r="D454" s="20" t="s">
        <v>23</v>
      </c>
      <c r="E454" s="21">
        <v>801</v>
      </c>
      <c r="F454" s="22">
        <v>0.0274</v>
      </c>
      <c r="G454" s="19">
        <v>43767</v>
      </c>
      <c r="H454" s="21">
        <v>0</v>
      </c>
      <c r="I454" s="24">
        <f>E454*F454*10000*0.5</f>
        <v>109737</v>
      </c>
      <c r="J454" s="24">
        <f t="shared" si="16"/>
        <v>109737</v>
      </c>
    </row>
    <row r="455" ht="18.75" customHeight="1" spans="1:10">
      <c r="A455" s="18" t="s">
        <v>114</v>
      </c>
      <c r="B455" s="18" t="s">
        <v>49</v>
      </c>
      <c r="C455" s="20" t="s">
        <v>47</v>
      </c>
      <c r="D455" s="20" t="s">
        <v>23</v>
      </c>
      <c r="E455" s="21">
        <v>801</v>
      </c>
      <c r="F455" s="22">
        <v>0.0274</v>
      </c>
      <c r="G455" s="19">
        <v>43584</v>
      </c>
      <c r="H455" s="21">
        <v>0</v>
      </c>
      <c r="I455" s="24">
        <f>E455*F455*10000*0.5</f>
        <v>109737</v>
      </c>
      <c r="J455" s="24">
        <f t="shared" si="16"/>
        <v>109737</v>
      </c>
    </row>
    <row r="456" ht="18.75" customHeight="1" spans="1:10">
      <c r="A456" s="17" t="s">
        <v>114</v>
      </c>
      <c r="B456" s="18" t="s">
        <v>15</v>
      </c>
      <c r="C456" s="20" t="s">
        <v>16</v>
      </c>
      <c r="D456" s="20" t="s">
        <v>17</v>
      </c>
      <c r="E456" s="21">
        <v>1500</v>
      </c>
      <c r="F456" s="22">
        <v>0.0412</v>
      </c>
      <c r="G456" s="19">
        <v>43629</v>
      </c>
      <c r="H456" s="21">
        <f>(E456)*10000</f>
        <v>15000000</v>
      </c>
      <c r="I456" s="24">
        <f t="shared" ref="I456:I462" si="17">E456*F456*10000</f>
        <v>618000</v>
      </c>
      <c r="J456" s="24">
        <f t="shared" si="16"/>
        <v>15618000</v>
      </c>
    </row>
    <row r="457" ht="18.75" customHeight="1" spans="1:10">
      <c r="A457" s="17" t="s">
        <v>114</v>
      </c>
      <c r="B457" s="18" t="s">
        <v>50</v>
      </c>
      <c r="C457" s="19">
        <v>42815</v>
      </c>
      <c r="D457" s="20" t="s">
        <v>33</v>
      </c>
      <c r="E457" s="21">
        <v>1446</v>
      </c>
      <c r="F457" s="22">
        <v>0.0292</v>
      </c>
      <c r="G457" s="19">
        <v>43536</v>
      </c>
      <c r="H457" s="21">
        <v>0</v>
      </c>
      <c r="I457" s="24">
        <f t="shared" si="17"/>
        <v>422232</v>
      </c>
      <c r="J457" s="24">
        <f t="shared" si="16"/>
        <v>422232</v>
      </c>
    </row>
    <row r="458" ht="18.75" customHeight="1" spans="1:10">
      <c r="A458" s="17" t="s">
        <v>114</v>
      </c>
      <c r="B458" s="18" t="s">
        <v>51</v>
      </c>
      <c r="C458" s="19">
        <v>42815</v>
      </c>
      <c r="D458" s="20" t="s">
        <v>17</v>
      </c>
      <c r="E458" s="21">
        <v>1085</v>
      </c>
      <c r="F458" s="22">
        <v>0.0311</v>
      </c>
      <c r="G458" s="19">
        <v>43536</v>
      </c>
      <c r="H458" s="21">
        <v>0</v>
      </c>
      <c r="I458" s="24">
        <f t="shared" si="17"/>
        <v>337435</v>
      </c>
      <c r="J458" s="24">
        <f t="shared" si="16"/>
        <v>337435</v>
      </c>
    </row>
    <row r="459" ht="18.75" customHeight="1" spans="1:10">
      <c r="A459" s="17" t="s">
        <v>114</v>
      </c>
      <c r="B459" s="18" t="s">
        <v>52</v>
      </c>
      <c r="C459" s="19">
        <v>42815</v>
      </c>
      <c r="D459" s="20" t="s">
        <v>21</v>
      </c>
      <c r="E459" s="21">
        <v>180.26</v>
      </c>
      <c r="F459" s="22">
        <v>0.034</v>
      </c>
      <c r="G459" s="19">
        <v>43536</v>
      </c>
      <c r="H459" s="21">
        <v>0</v>
      </c>
      <c r="I459" s="24">
        <f t="shared" si="17"/>
        <v>61288.4</v>
      </c>
      <c r="J459" s="24">
        <f t="shared" si="16"/>
        <v>61288.4</v>
      </c>
    </row>
    <row r="460" ht="18.75" customHeight="1" spans="1:10">
      <c r="A460" s="17" t="s">
        <v>114</v>
      </c>
      <c r="B460" s="18" t="s">
        <v>81</v>
      </c>
      <c r="C460" s="19">
        <v>42902</v>
      </c>
      <c r="D460" s="20" t="s">
        <v>17</v>
      </c>
      <c r="E460" s="21">
        <v>2750</v>
      </c>
      <c r="F460" s="22">
        <v>0.037</v>
      </c>
      <c r="G460" s="19">
        <v>43625</v>
      </c>
      <c r="H460" s="21">
        <v>0</v>
      </c>
      <c r="I460" s="24">
        <f t="shared" si="17"/>
        <v>1017500</v>
      </c>
      <c r="J460" s="24">
        <f t="shared" si="16"/>
        <v>1017500</v>
      </c>
    </row>
    <row r="461" ht="18.75" customHeight="1" spans="1:10">
      <c r="A461" s="17" t="s">
        <v>114</v>
      </c>
      <c r="B461" s="18" t="s">
        <v>82</v>
      </c>
      <c r="C461" s="19">
        <v>42902</v>
      </c>
      <c r="D461" s="20" t="s">
        <v>21</v>
      </c>
      <c r="E461" s="21">
        <v>750</v>
      </c>
      <c r="F461" s="22">
        <v>0.0402</v>
      </c>
      <c r="G461" s="19">
        <v>43625</v>
      </c>
      <c r="H461" s="21">
        <v>0</v>
      </c>
      <c r="I461" s="24">
        <f t="shared" si="17"/>
        <v>301500</v>
      </c>
      <c r="J461" s="24">
        <f t="shared" si="16"/>
        <v>301500</v>
      </c>
    </row>
    <row r="462" ht="18.75" customHeight="1" spans="1:10">
      <c r="A462" s="17" t="s">
        <v>114</v>
      </c>
      <c r="B462" s="18" t="s">
        <v>54</v>
      </c>
      <c r="C462" s="19">
        <v>42983</v>
      </c>
      <c r="D462" s="20" t="s">
        <v>33</v>
      </c>
      <c r="E462" s="21">
        <v>729</v>
      </c>
      <c r="F462" s="22">
        <v>0.0358</v>
      </c>
      <c r="G462" s="19">
        <v>43704</v>
      </c>
      <c r="H462" s="21">
        <v>0</v>
      </c>
      <c r="I462" s="24">
        <f t="shared" si="17"/>
        <v>260982</v>
      </c>
      <c r="J462" s="24">
        <f t="shared" si="16"/>
        <v>260982</v>
      </c>
    </row>
    <row r="463" ht="18.75" customHeight="1" spans="1:10">
      <c r="A463" s="17" t="s">
        <v>114</v>
      </c>
      <c r="B463" s="18" t="s">
        <v>55</v>
      </c>
      <c r="C463" s="19">
        <v>42983</v>
      </c>
      <c r="D463" s="20" t="s">
        <v>23</v>
      </c>
      <c r="E463" s="21">
        <v>1505</v>
      </c>
      <c r="F463" s="22">
        <v>0.0393</v>
      </c>
      <c r="G463" s="19">
        <v>43520</v>
      </c>
      <c r="H463" s="21">
        <v>0</v>
      </c>
      <c r="I463" s="24">
        <f>E463*F463*10000*0.5</f>
        <v>295732.5</v>
      </c>
      <c r="J463" s="24">
        <f t="shared" si="16"/>
        <v>295732.5</v>
      </c>
    </row>
    <row r="464" ht="18.75" customHeight="1" spans="1:10">
      <c r="A464" s="17" t="s">
        <v>114</v>
      </c>
      <c r="B464" s="18" t="s">
        <v>55</v>
      </c>
      <c r="C464" s="19">
        <v>42983</v>
      </c>
      <c r="D464" s="20" t="s">
        <v>23</v>
      </c>
      <c r="E464" s="21">
        <v>1505</v>
      </c>
      <c r="F464" s="22">
        <v>0.0393</v>
      </c>
      <c r="G464" s="19">
        <v>43704</v>
      </c>
      <c r="H464" s="21">
        <v>0</v>
      </c>
      <c r="I464" s="24">
        <f>E464*F464*10000*0.5</f>
        <v>295732.5</v>
      </c>
      <c r="J464" s="24">
        <f t="shared" si="16"/>
        <v>295732.5</v>
      </c>
    </row>
    <row r="465" ht="18.75" customHeight="1" spans="1:11">
      <c r="A465" s="17" t="s">
        <v>114</v>
      </c>
      <c r="B465" s="18" t="s">
        <v>57</v>
      </c>
      <c r="C465" s="19" t="s">
        <v>58</v>
      </c>
      <c r="D465" s="20" t="s">
        <v>17</v>
      </c>
      <c r="E465" s="21">
        <v>250</v>
      </c>
      <c r="F465" s="22">
        <v>0.0333</v>
      </c>
      <c r="G465" s="19">
        <v>43655</v>
      </c>
      <c r="H465" s="21">
        <v>0</v>
      </c>
      <c r="I465" s="24">
        <f>E465*F465*10000</f>
        <v>83250</v>
      </c>
      <c r="J465" s="24">
        <f t="shared" si="16"/>
        <v>83250</v>
      </c>
      <c r="K465" s="1" t="s">
        <v>59</v>
      </c>
    </row>
    <row r="466" ht="18.75" customHeight="1" spans="1:12">
      <c r="A466" s="17" t="s">
        <v>114</v>
      </c>
      <c r="B466" s="18" t="s">
        <v>57</v>
      </c>
      <c r="C466" s="19" t="s">
        <v>58</v>
      </c>
      <c r="D466" s="20" t="s">
        <v>17</v>
      </c>
      <c r="E466" s="21">
        <v>1465</v>
      </c>
      <c r="F466" s="22">
        <v>0.0333</v>
      </c>
      <c r="G466" s="19">
        <v>43655</v>
      </c>
      <c r="H466" s="21">
        <v>0</v>
      </c>
      <c r="I466" s="24">
        <f>E466*F466*10000</f>
        <v>487845</v>
      </c>
      <c r="J466" s="24">
        <f t="shared" si="16"/>
        <v>487845</v>
      </c>
      <c r="K466" s="1" t="s">
        <v>66</v>
      </c>
      <c r="L466" s="1" t="s">
        <v>115</v>
      </c>
    </row>
    <row r="467" ht="18.75" customHeight="1" spans="1:11">
      <c r="A467" s="17" t="s">
        <v>114</v>
      </c>
      <c r="B467" s="18" t="s">
        <v>86</v>
      </c>
      <c r="C467" s="19" t="s">
        <v>58</v>
      </c>
      <c r="D467" s="20" t="s">
        <v>21</v>
      </c>
      <c r="E467" s="21">
        <v>1360</v>
      </c>
      <c r="F467" s="22">
        <v>0.0389</v>
      </c>
      <c r="G467" s="19">
        <v>43655</v>
      </c>
      <c r="H467" s="21">
        <v>0</v>
      </c>
      <c r="I467" s="24">
        <f>E467*F467*10000</f>
        <v>529040</v>
      </c>
      <c r="J467" s="24">
        <f t="shared" si="16"/>
        <v>529040</v>
      </c>
      <c r="K467" s="1" t="s">
        <v>59</v>
      </c>
    </row>
    <row r="468" ht="18.75" customHeight="1" spans="1:11">
      <c r="A468" s="17" t="s">
        <v>114</v>
      </c>
      <c r="B468" s="18" t="s">
        <v>60</v>
      </c>
      <c r="C468" s="19" t="s">
        <v>58</v>
      </c>
      <c r="D468" s="20" t="s">
        <v>23</v>
      </c>
      <c r="E468" s="21">
        <v>3631</v>
      </c>
      <c r="F468" s="22">
        <v>0.0404</v>
      </c>
      <c r="G468" s="19">
        <v>43655</v>
      </c>
      <c r="H468" s="21">
        <v>0</v>
      </c>
      <c r="I468" s="24">
        <f>E468*F468*10000*0.5</f>
        <v>733462</v>
      </c>
      <c r="J468" s="24">
        <f t="shared" si="16"/>
        <v>733462</v>
      </c>
      <c r="K468" s="1" t="s">
        <v>66</v>
      </c>
    </row>
    <row r="469" ht="18.75" customHeight="1" spans="1:11">
      <c r="A469" s="17" t="s">
        <v>114</v>
      </c>
      <c r="B469" s="18" t="s">
        <v>60</v>
      </c>
      <c r="C469" s="19" t="s">
        <v>58</v>
      </c>
      <c r="D469" s="20" t="s">
        <v>23</v>
      </c>
      <c r="E469" s="21">
        <v>3631</v>
      </c>
      <c r="F469" s="22">
        <v>0.0404</v>
      </c>
      <c r="G469" s="19">
        <v>43467</v>
      </c>
      <c r="H469" s="21">
        <v>0</v>
      </c>
      <c r="I469" s="24">
        <f>E469*F469*10000*0.5</f>
        <v>733462</v>
      </c>
      <c r="J469" s="24">
        <f t="shared" si="16"/>
        <v>733462</v>
      </c>
      <c r="K469" s="1" t="s">
        <v>66</v>
      </c>
    </row>
    <row r="470" ht="18.75" customHeight="1" spans="1:11">
      <c r="A470" s="17" t="s">
        <v>114</v>
      </c>
      <c r="B470" s="18" t="s">
        <v>62</v>
      </c>
      <c r="C470" s="19" t="s">
        <v>63</v>
      </c>
      <c r="D470" s="20" t="s">
        <v>21</v>
      </c>
      <c r="E470" s="21">
        <v>222</v>
      </c>
      <c r="F470" s="22">
        <v>0.0394</v>
      </c>
      <c r="G470" s="19">
        <v>43565</v>
      </c>
      <c r="H470" s="21">
        <v>0</v>
      </c>
      <c r="I470" s="24">
        <f>E470*F470*10000</f>
        <v>87468</v>
      </c>
      <c r="J470" s="24">
        <f t="shared" si="16"/>
        <v>87468</v>
      </c>
      <c r="K470" s="1" t="s">
        <v>59</v>
      </c>
    </row>
    <row r="471" ht="18.75" customHeight="1" spans="1:11">
      <c r="A471" s="17" t="s">
        <v>114</v>
      </c>
      <c r="B471" s="18" t="s">
        <v>64</v>
      </c>
      <c r="C471" s="19" t="s">
        <v>65</v>
      </c>
      <c r="D471" s="20" t="s">
        <v>17</v>
      </c>
      <c r="E471" s="21">
        <v>535</v>
      </c>
      <c r="F471" s="22">
        <v>0.0389</v>
      </c>
      <c r="G471" s="19">
        <v>43746</v>
      </c>
      <c r="H471" s="21">
        <v>0</v>
      </c>
      <c r="I471" s="24">
        <f>E471*F471*10000</f>
        <v>208115</v>
      </c>
      <c r="J471" s="24">
        <f t="shared" si="16"/>
        <v>208115</v>
      </c>
      <c r="K471" s="1" t="s">
        <v>66</v>
      </c>
    </row>
    <row r="472" ht="18.75" customHeight="1" spans="1:11">
      <c r="A472" s="17" t="s">
        <v>114</v>
      </c>
      <c r="B472" s="18" t="s">
        <v>67</v>
      </c>
      <c r="C472" s="19" t="s">
        <v>65</v>
      </c>
      <c r="D472" s="20" t="s">
        <v>23</v>
      </c>
      <c r="E472" s="21">
        <v>11560</v>
      </c>
      <c r="F472" s="22">
        <v>0.0407</v>
      </c>
      <c r="G472" s="19">
        <v>43746</v>
      </c>
      <c r="H472" s="21">
        <v>0</v>
      </c>
      <c r="I472" s="24">
        <f>E472*F472*10000*0.5</f>
        <v>2352460</v>
      </c>
      <c r="J472" s="24">
        <f t="shared" si="16"/>
        <v>2352460</v>
      </c>
      <c r="K472" s="1" t="s">
        <v>68</v>
      </c>
    </row>
    <row r="473" ht="18.75" customHeight="1" spans="1:11">
      <c r="A473" s="17" t="s">
        <v>114</v>
      </c>
      <c r="B473" s="18" t="s">
        <v>67</v>
      </c>
      <c r="C473" s="19" t="s">
        <v>65</v>
      </c>
      <c r="D473" s="20" t="s">
        <v>23</v>
      </c>
      <c r="E473" s="21">
        <v>11560</v>
      </c>
      <c r="F473" s="22">
        <v>0.0407</v>
      </c>
      <c r="G473" s="19">
        <v>43553</v>
      </c>
      <c r="H473" s="21">
        <v>0</v>
      </c>
      <c r="I473" s="24">
        <f>E473*F473*10000*0.5</f>
        <v>2352460</v>
      </c>
      <c r="J473" s="24">
        <f t="shared" si="16"/>
        <v>2352460</v>
      </c>
      <c r="K473" s="1" t="s">
        <v>68</v>
      </c>
    </row>
    <row r="474" ht="18.75" customHeight="1" spans="1:11">
      <c r="A474" s="17" t="s">
        <v>114</v>
      </c>
      <c r="B474" s="18" t="s">
        <v>69</v>
      </c>
      <c r="C474" s="19" t="s">
        <v>70</v>
      </c>
      <c r="D474" s="20" t="s">
        <v>33</v>
      </c>
      <c r="E474" s="21">
        <v>348</v>
      </c>
      <c r="F474" s="22">
        <v>0.0357</v>
      </c>
      <c r="G474" s="19">
        <v>43769</v>
      </c>
      <c r="H474" s="21">
        <v>0</v>
      </c>
      <c r="I474" s="24">
        <f>E474*F474*10000</f>
        <v>124236</v>
      </c>
      <c r="J474" s="24">
        <f t="shared" si="16"/>
        <v>124236</v>
      </c>
      <c r="K474" s="1" t="s">
        <v>59</v>
      </c>
    </row>
    <row r="475" ht="18.75" hidden="1" customHeight="1" spans="1:10">
      <c r="A475" s="27" t="s">
        <v>116</v>
      </c>
      <c r="B475" s="18"/>
      <c r="C475" s="20"/>
      <c r="D475" s="20"/>
      <c r="E475" s="21">
        <f>SUM(SUMIFS(E476:E480,D476:D480,{"3年","5年","7年"}),SUMIFS(E476:E480,D476:D480,"10年")/2)</f>
        <v>6000</v>
      </c>
      <c r="F475" s="22">
        <v>0</v>
      </c>
      <c r="G475" s="28"/>
      <c r="H475" s="21">
        <f>(SUM(H476:H480))*10000</f>
        <v>0</v>
      </c>
      <c r="I475" s="33">
        <f>SUM(I476:I480)</f>
        <v>2442000</v>
      </c>
      <c r="J475" s="33">
        <f>SUM(J476:J480)</f>
        <v>2442000</v>
      </c>
    </row>
    <row r="476" ht="18.75" hidden="1" customHeight="1" spans="1:12">
      <c r="A476" s="17" t="s">
        <v>117</v>
      </c>
      <c r="B476" s="18" t="s">
        <v>57</v>
      </c>
      <c r="C476" s="19" t="s">
        <v>58</v>
      </c>
      <c r="D476" s="20" t="s">
        <v>17</v>
      </c>
      <c r="E476" s="21">
        <f>2000-2000</f>
        <v>0</v>
      </c>
      <c r="F476" s="22">
        <v>0.0333</v>
      </c>
      <c r="G476" s="19">
        <v>43655</v>
      </c>
      <c r="H476" s="21">
        <v>0</v>
      </c>
      <c r="I476" s="24">
        <f>E476*F476*10000</f>
        <v>0</v>
      </c>
      <c r="J476" s="24">
        <f>H476+I476</f>
        <v>0</v>
      </c>
      <c r="K476" s="1" t="s">
        <v>66</v>
      </c>
      <c r="L476" s="1" t="s">
        <v>115</v>
      </c>
    </row>
    <row r="477" ht="18.75" hidden="1" customHeight="1" spans="1:12">
      <c r="A477" s="17" t="s">
        <v>117</v>
      </c>
      <c r="B477" s="18" t="s">
        <v>60</v>
      </c>
      <c r="C477" s="19" t="s">
        <v>58</v>
      </c>
      <c r="D477" s="20" t="s">
        <v>23</v>
      </c>
      <c r="E477" s="21">
        <f>3794-3794</f>
        <v>0</v>
      </c>
      <c r="F477" s="22">
        <v>0.0404</v>
      </c>
      <c r="G477" s="19">
        <v>43655</v>
      </c>
      <c r="H477" s="21">
        <v>0</v>
      </c>
      <c r="I477" s="24">
        <f>E477*F477*10000*0.5</f>
        <v>0</v>
      </c>
      <c r="J477" s="24">
        <f>H477+I477</f>
        <v>0</v>
      </c>
      <c r="K477" s="1" t="s">
        <v>66</v>
      </c>
      <c r="L477" s="1" t="s">
        <v>118</v>
      </c>
    </row>
    <row r="478" ht="18.75" hidden="1" customHeight="1" spans="1:12">
      <c r="A478" s="17" t="s">
        <v>117</v>
      </c>
      <c r="B478" s="18" t="s">
        <v>60</v>
      </c>
      <c r="C478" s="19" t="s">
        <v>58</v>
      </c>
      <c r="D478" s="20" t="s">
        <v>23</v>
      </c>
      <c r="E478" s="21">
        <v>0</v>
      </c>
      <c r="F478" s="22">
        <v>0.0404</v>
      </c>
      <c r="G478" s="19">
        <v>43467</v>
      </c>
      <c r="H478" s="21">
        <v>0</v>
      </c>
      <c r="I478" s="24">
        <f>E478*F478*10000*0.5</f>
        <v>0</v>
      </c>
      <c r="J478" s="24">
        <f>H478+I478</f>
        <v>0</v>
      </c>
      <c r="K478" s="1" t="s">
        <v>66</v>
      </c>
      <c r="L478" s="1" t="s">
        <v>118</v>
      </c>
    </row>
    <row r="479" ht="18.75" hidden="1" customHeight="1" spans="1:11">
      <c r="A479" s="17" t="s">
        <v>117</v>
      </c>
      <c r="B479" s="18" t="s">
        <v>67</v>
      </c>
      <c r="C479" s="19" t="s">
        <v>65</v>
      </c>
      <c r="D479" s="20" t="s">
        <v>23</v>
      </c>
      <c r="E479" s="21">
        <v>6000</v>
      </c>
      <c r="F479" s="22">
        <v>0.0407</v>
      </c>
      <c r="G479" s="19">
        <v>43746</v>
      </c>
      <c r="H479" s="21">
        <v>0</v>
      </c>
      <c r="I479" s="24">
        <f>E479*F479*10000*0.5</f>
        <v>1221000</v>
      </c>
      <c r="J479" s="24">
        <f>H479+I479</f>
        <v>1221000</v>
      </c>
      <c r="K479" s="1" t="s">
        <v>68</v>
      </c>
    </row>
    <row r="480" ht="18.75" hidden="1" customHeight="1" spans="1:11">
      <c r="A480" s="17" t="s">
        <v>117</v>
      </c>
      <c r="B480" s="18" t="s">
        <v>67</v>
      </c>
      <c r="C480" s="19" t="s">
        <v>65</v>
      </c>
      <c r="D480" s="20" t="s">
        <v>23</v>
      </c>
      <c r="E480" s="21">
        <v>6000</v>
      </c>
      <c r="F480" s="22">
        <v>0.0407</v>
      </c>
      <c r="G480" s="19">
        <v>43553</v>
      </c>
      <c r="H480" s="21">
        <v>0</v>
      </c>
      <c r="I480" s="24">
        <f>E480*F480*10000*0.5</f>
        <v>1221000</v>
      </c>
      <c r="J480" s="24">
        <f>H480+I480</f>
        <v>1221000</v>
      </c>
      <c r="K480" s="1" t="s">
        <v>68</v>
      </c>
    </row>
    <row r="481" ht="18.75" hidden="1" customHeight="1" spans="1:10">
      <c r="A481" s="27" t="s">
        <v>119</v>
      </c>
      <c r="B481" s="18"/>
      <c r="C481" s="20"/>
      <c r="D481" s="20"/>
      <c r="E481" s="21">
        <f>SUM(SUMIFS(E482:E518,D482:D518,{"3年","5年","7年"}),SUMIFS(E482:E518,D482:D518,"10年")/2)</f>
        <v>92299.73</v>
      </c>
      <c r="F481" s="22">
        <v>0</v>
      </c>
      <c r="G481" s="28"/>
      <c r="H481" s="21">
        <f>(SUM(H482:H518))</f>
        <v>72917300</v>
      </c>
      <c r="I481" s="33">
        <f>SUM(I482:I518)</f>
        <v>29306628.19</v>
      </c>
      <c r="J481" s="33">
        <f>SUM(J482:J518)</f>
        <v>102223928.19</v>
      </c>
    </row>
    <row r="482" ht="18.75" hidden="1" customHeight="1" spans="1:10">
      <c r="A482" s="18" t="s">
        <v>120</v>
      </c>
      <c r="B482" s="18" t="s">
        <v>18</v>
      </c>
      <c r="C482" s="20" t="s">
        <v>19</v>
      </c>
      <c r="D482" s="20" t="s">
        <v>17</v>
      </c>
      <c r="E482" s="21">
        <v>2000</v>
      </c>
      <c r="F482" s="22">
        <v>0.0325</v>
      </c>
      <c r="G482" s="19">
        <v>43621</v>
      </c>
      <c r="H482" s="21">
        <v>0</v>
      </c>
      <c r="I482" s="24">
        <f>E482*F482*10000</f>
        <v>650000</v>
      </c>
      <c r="J482" s="24">
        <f t="shared" ref="J482:J518" si="18">H482+I482</f>
        <v>650000</v>
      </c>
    </row>
    <row r="483" ht="18.75" hidden="1" customHeight="1" spans="1:10">
      <c r="A483" s="18" t="s">
        <v>120</v>
      </c>
      <c r="B483" s="18" t="s">
        <v>18</v>
      </c>
      <c r="C483" s="20" t="s">
        <v>19</v>
      </c>
      <c r="D483" s="20" t="s">
        <v>17</v>
      </c>
      <c r="E483" s="21">
        <v>241</v>
      </c>
      <c r="F483" s="22">
        <v>0.0325</v>
      </c>
      <c r="G483" s="19">
        <v>43621</v>
      </c>
      <c r="H483" s="21">
        <v>0</v>
      </c>
      <c r="I483" s="24">
        <f>E483*F483*10000</f>
        <v>78325</v>
      </c>
      <c r="J483" s="24">
        <f t="shared" si="18"/>
        <v>78325</v>
      </c>
    </row>
    <row r="484" ht="18.75" hidden="1" customHeight="1" spans="1:10">
      <c r="A484" s="18" t="s">
        <v>120</v>
      </c>
      <c r="B484" s="18" t="s">
        <v>20</v>
      </c>
      <c r="C484" s="20" t="s">
        <v>19</v>
      </c>
      <c r="D484" s="20" t="s">
        <v>21</v>
      </c>
      <c r="E484" s="21">
        <v>1334</v>
      </c>
      <c r="F484" s="22">
        <v>0.0352</v>
      </c>
      <c r="G484" s="19">
        <v>43621</v>
      </c>
      <c r="H484" s="21">
        <v>0</v>
      </c>
      <c r="I484" s="24">
        <f>E484*F484*10000</f>
        <v>469568</v>
      </c>
      <c r="J484" s="24">
        <f t="shared" si="18"/>
        <v>469568</v>
      </c>
    </row>
    <row r="485" ht="18.75" hidden="1" customHeight="1" spans="1:10">
      <c r="A485" s="18" t="s">
        <v>120</v>
      </c>
      <c r="B485" s="18" t="s">
        <v>20</v>
      </c>
      <c r="C485" s="20" t="s">
        <v>19</v>
      </c>
      <c r="D485" s="20" t="s">
        <v>21</v>
      </c>
      <c r="E485" s="21">
        <v>162</v>
      </c>
      <c r="F485" s="22">
        <v>0.0352</v>
      </c>
      <c r="G485" s="19">
        <v>43621</v>
      </c>
      <c r="H485" s="21">
        <v>0</v>
      </c>
      <c r="I485" s="24">
        <f>E485*F485*10000</f>
        <v>57024</v>
      </c>
      <c r="J485" s="24">
        <f t="shared" si="18"/>
        <v>57024</v>
      </c>
    </row>
    <row r="486" ht="18.75" hidden="1" customHeight="1" spans="1:10">
      <c r="A486" s="18" t="s">
        <v>120</v>
      </c>
      <c r="B486" s="18" t="s">
        <v>22</v>
      </c>
      <c r="C486" s="20" t="s">
        <v>19</v>
      </c>
      <c r="D486" s="20" t="s">
        <v>23</v>
      </c>
      <c r="E486" s="21">
        <v>2000</v>
      </c>
      <c r="F486" s="22">
        <v>0.0358</v>
      </c>
      <c r="G486" s="19">
        <v>43621</v>
      </c>
      <c r="H486" s="21">
        <v>0</v>
      </c>
      <c r="I486" s="24">
        <f>E486*F486*10000*0.5</f>
        <v>358000</v>
      </c>
      <c r="J486" s="24">
        <f t="shared" si="18"/>
        <v>358000</v>
      </c>
    </row>
    <row r="487" ht="18.75" hidden="1" customHeight="1" spans="1:10">
      <c r="A487" s="18" t="s">
        <v>120</v>
      </c>
      <c r="B487" s="18" t="s">
        <v>22</v>
      </c>
      <c r="C487" s="20" t="s">
        <v>19</v>
      </c>
      <c r="D487" s="20" t="s">
        <v>23</v>
      </c>
      <c r="E487" s="21">
        <v>2000</v>
      </c>
      <c r="F487" s="22">
        <v>0.0358</v>
      </c>
      <c r="G487" s="19">
        <v>43804</v>
      </c>
      <c r="H487" s="21">
        <v>0</v>
      </c>
      <c r="I487" s="24">
        <f>E487*F487*10000*0.5</f>
        <v>358000</v>
      </c>
      <c r="J487" s="24">
        <f t="shared" si="18"/>
        <v>358000</v>
      </c>
    </row>
    <row r="488" ht="18.75" hidden="1" customHeight="1" spans="1:10">
      <c r="A488" s="18" t="s">
        <v>120</v>
      </c>
      <c r="B488" s="18" t="s">
        <v>22</v>
      </c>
      <c r="C488" s="20" t="s">
        <v>19</v>
      </c>
      <c r="D488" s="20" t="s">
        <v>23</v>
      </c>
      <c r="E488" s="21">
        <v>162</v>
      </c>
      <c r="F488" s="22">
        <v>0.0358</v>
      </c>
      <c r="G488" s="19">
        <v>43621</v>
      </c>
      <c r="H488" s="21">
        <v>0</v>
      </c>
      <c r="I488" s="24">
        <f>E488*F488*10000*0.5</f>
        <v>28998</v>
      </c>
      <c r="J488" s="24">
        <f t="shared" si="18"/>
        <v>28998</v>
      </c>
    </row>
    <row r="489" ht="18.75" hidden="1" customHeight="1" spans="1:10">
      <c r="A489" s="18" t="s">
        <v>120</v>
      </c>
      <c r="B489" s="18" t="s">
        <v>22</v>
      </c>
      <c r="C489" s="20" t="s">
        <v>19</v>
      </c>
      <c r="D489" s="20" t="s">
        <v>23</v>
      </c>
      <c r="E489" s="21">
        <v>162</v>
      </c>
      <c r="F489" s="22">
        <v>0.0358</v>
      </c>
      <c r="G489" s="19">
        <v>43804</v>
      </c>
      <c r="H489" s="21">
        <v>0</v>
      </c>
      <c r="I489" s="24">
        <f>E489*F489*10000*0.5</f>
        <v>28998</v>
      </c>
      <c r="J489" s="24">
        <f t="shared" si="18"/>
        <v>28998</v>
      </c>
    </row>
    <row r="490" ht="18.75" hidden="1" customHeight="1" spans="1:10">
      <c r="A490" s="18" t="s">
        <v>120</v>
      </c>
      <c r="B490" s="18" t="s">
        <v>24</v>
      </c>
      <c r="C490" s="20" t="s">
        <v>25</v>
      </c>
      <c r="D490" s="20" t="s">
        <v>17</v>
      </c>
      <c r="E490" s="21">
        <v>6969</v>
      </c>
      <c r="F490" s="22">
        <v>0.0307</v>
      </c>
      <c r="G490" s="19">
        <v>43762</v>
      </c>
      <c r="H490" s="21">
        <v>0</v>
      </c>
      <c r="I490" s="24">
        <f>E490*F490*10000</f>
        <v>2139483</v>
      </c>
      <c r="J490" s="24">
        <f t="shared" si="18"/>
        <v>2139483</v>
      </c>
    </row>
    <row r="491" ht="18.75" hidden="1" customHeight="1" spans="1:10">
      <c r="A491" s="18" t="s">
        <v>120</v>
      </c>
      <c r="B491" s="18" t="s">
        <v>26</v>
      </c>
      <c r="C491" s="20" t="s">
        <v>25</v>
      </c>
      <c r="D491" s="20" t="s">
        <v>21</v>
      </c>
      <c r="E491" s="21">
        <v>6703</v>
      </c>
      <c r="F491" s="22">
        <v>0.0323</v>
      </c>
      <c r="G491" s="19">
        <v>43762</v>
      </c>
      <c r="H491" s="21">
        <v>0</v>
      </c>
      <c r="I491" s="24">
        <f>E491*F491*10000</f>
        <v>2165069</v>
      </c>
      <c r="J491" s="24">
        <f t="shared" si="18"/>
        <v>2165069</v>
      </c>
    </row>
    <row r="492" ht="18.75" hidden="1" customHeight="1" spans="1:10">
      <c r="A492" s="18" t="s">
        <v>120</v>
      </c>
      <c r="B492" s="18" t="s">
        <v>27</v>
      </c>
      <c r="C492" s="20" t="s">
        <v>25</v>
      </c>
      <c r="D492" s="20" t="s">
        <v>23</v>
      </c>
      <c r="E492" s="21">
        <v>6520</v>
      </c>
      <c r="F492" s="22">
        <v>0.0323</v>
      </c>
      <c r="G492" s="19">
        <v>43579</v>
      </c>
      <c r="H492" s="21">
        <v>0</v>
      </c>
      <c r="I492" s="24">
        <f>E492*F492*10000*0.5</f>
        <v>1052980</v>
      </c>
      <c r="J492" s="24">
        <f t="shared" si="18"/>
        <v>1052980</v>
      </c>
    </row>
    <row r="493" ht="18.75" hidden="1" customHeight="1" spans="1:10">
      <c r="A493" s="18" t="s">
        <v>120</v>
      </c>
      <c r="B493" s="18" t="s">
        <v>27</v>
      </c>
      <c r="C493" s="20" t="s">
        <v>25</v>
      </c>
      <c r="D493" s="20" t="s">
        <v>23</v>
      </c>
      <c r="E493" s="21">
        <v>6520</v>
      </c>
      <c r="F493" s="22">
        <v>0.0323</v>
      </c>
      <c r="G493" s="19">
        <v>43762</v>
      </c>
      <c r="H493" s="21">
        <v>0</v>
      </c>
      <c r="I493" s="24">
        <f>E493*F493*10000*0.5</f>
        <v>1052980</v>
      </c>
      <c r="J493" s="24">
        <f t="shared" si="18"/>
        <v>1052980</v>
      </c>
    </row>
    <row r="494" ht="18.75" hidden="1" customHeight="1" spans="1:10">
      <c r="A494" s="18" t="s">
        <v>120</v>
      </c>
      <c r="B494" s="18" t="s">
        <v>31</v>
      </c>
      <c r="C494" s="20" t="s">
        <v>32</v>
      </c>
      <c r="D494" s="20" t="s">
        <v>33</v>
      </c>
      <c r="E494" s="21">
        <v>220.33</v>
      </c>
      <c r="F494" s="22">
        <v>0.0243</v>
      </c>
      <c r="G494" s="19">
        <v>43565</v>
      </c>
      <c r="H494" s="21">
        <f>(E494)*10000</f>
        <v>2203300</v>
      </c>
      <c r="I494" s="24">
        <f>E494*F494*10000</f>
        <v>53540.19</v>
      </c>
      <c r="J494" s="24">
        <f t="shared" si="18"/>
        <v>2256840.19</v>
      </c>
    </row>
    <row r="495" ht="18.75" hidden="1" customHeight="1" spans="1:10">
      <c r="A495" s="18" t="s">
        <v>120</v>
      </c>
      <c r="B495" s="18" t="s">
        <v>34</v>
      </c>
      <c r="C495" s="20" t="s">
        <v>32</v>
      </c>
      <c r="D495" s="20" t="s">
        <v>17</v>
      </c>
      <c r="E495" s="21">
        <v>715</v>
      </c>
      <c r="F495" s="22">
        <v>0.0265</v>
      </c>
      <c r="G495" s="19">
        <v>43565</v>
      </c>
      <c r="H495" s="21">
        <v>0</v>
      </c>
      <c r="I495" s="24">
        <f>E495*F495*10000</f>
        <v>189475</v>
      </c>
      <c r="J495" s="24">
        <f t="shared" si="18"/>
        <v>189475</v>
      </c>
    </row>
    <row r="496" ht="18.75" hidden="1" customHeight="1" spans="1:10">
      <c r="A496" s="18" t="s">
        <v>120</v>
      </c>
      <c r="B496" s="18" t="s">
        <v>35</v>
      </c>
      <c r="C496" s="20" t="s">
        <v>32</v>
      </c>
      <c r="D496" s="20" t="s">
        <v>21</v>
      </c>
      <c r="E496" s="21">
        <v>605</v>
      </c>
      <c r="F496" s="22">
        <v>0.0298</v>
      </c>
      <c r="G496" s="19">
        <v>43565</v>
      </c>
      <c r="H496" s="21">
        <v>0</v>
      </c>
      <c r="I496" s="24">
        <f>E496*F496*10000</f>
        <v>180290</v>
      </c>
      <c r="J496" s="24">
        <f t="shared" si="18"/>
        <v>180290</v>
      </c>
    </row>
    <row r="497" ht="18.75" hidden="1" customHeight="1" spans="1:10">
      <c r="A497" s="18" t="s">
        <v>120</v>
      </c>
      <c r="B497" s="18" t="s">
        <v>36</v>
      </c>
      <c r="C497" s="20" t="s">
        <v>32</v>
      </c>
      <c r="D497" s="20" t="s">
        <v>23</v>
      </c>
      <c r="E497" s="21">
        <v>660</v>
      </c>
      <c r="F497" s="22">
        <v>0.0312</v>
      </c>
      <c r="G497" s="19">
        <v>43565</v>
      </c>
      <c r="H497" s="21">
        <v>0</v>
      </c>
      <c r="I497" s="24">
        <f>E497*F497*10000*0.5</f>
        <v>102960</v>
      </c>
      <c r="J497" s="24">
        <f t="shared" si="18"/>
        <v>102960</v>
      </c>
    </row>
    <row r="498" ht="18.75" hidden="1" customHeight="1" spans="1:10">
      <c r="A498" s="18" t="s">
        <v>120</v>
      </c>
      <c r="B498" s="18" t="s">
        <v>36</v>
      </c>
      <c r="C498" s="20" t="s">
        <v>32</v>
      </c>
      <c r="D498" s="20" t="s">
        <v>23</v>
      </c>
      <c r="E498" s="21">
        <v>660</v>
      </c>
      <c r="F498" s="22">
        <v>0.0312</v>
      </c>
      <c r="G498" s="19">
        <v>43748</v>
      </c>
      <c r="H498" s="21">
        <v>0</v>
      </c>
      <c r="I498" s="24">
        <f>E498*F498*10000*0.5</f>
        <v>102960</v>
      </c>
      <c r="J498" s="24">
        <f t="shared" si="18"/>
        <v>102960</v>
      </c>
    </row>
    <row r="499" ht="18.75" hidden="1" customHeight="1" spans="1:10">
      <c r="A499" s="18" t="s">
        <v>120</v>
      </c>
      <c r="B499" s="18" t="s">
        <v>37</v>
      </c>
      <c r="C499" s="20" t="s">
        <v>38</v>
      </c>
      <c r="D499" s="20" t="s">
        <v>33</v>
      </c>
      <c r="E499" s="21">
        <v>3353</v>
      </c>
      <c r="F499" s="22">
        <v>0.0259</v>
      </c>
      <c r="G499" s="19">
        <v>43633</v>
      </c>
      <c r="H499" s="21">
        <f>(E499)*10000</f>
        <v>33530000</v>
      </c>
      <c r="I499" s="24">
        <f>E499*F499*10000</f>
        <v>868427</v>
      </c>
      <c r="J499" s="24">
        <f t="shared" si="18"/>
        <v>34398427</v>
      </c>
    </row>
    <row r="500" ht="18.75" hidden="1" customHeight="1" spans="1:10">
      <c r="A500" s="18" t="s">
        <v>120</v>
      </c>
      <c r="B500" s="18" t="s">
        <v>39</v>
      </c>
      <c r="C500" s="20" t="s">
        <v>38</v>
      </c>
      <c r="D500" s="20" t="s">
        <v>17</v>
      </c>
      <c r="E500" s="21">
        <v>8941</v>
      </c>
      <c r="F500" s="22">
        <v>0.0277</v>
      </c>
      <c r="G500" s="19">
        <v>43633</v>
      </c>
      <c r="H500" s="21">
        <v>0</v>
      </c>
      <c r="I500" s="24">
        <f>E500*F500*10000</f>
        <v>2476657</v>
      </c>
      <c r="J500" s="24">
        <f t="shared" si="18"/>
        <v>2476657</v>
      </c>
    </row>
    <row r="501" ht="18.75" hidden="1" customHeight="1" spans="1:10">
      <c r="A501" s="18" t="s">
        <v>120</v>
      </c>
      <c r="B501" s="18" t="s">
        <v>40</v>
      </c>
      <c r="C501" s="20" t="s">
        <v>38</v>
      </c>
      <c r="D501" s="20" t="s">
        <v>21</v>
      </c>
      <c r="E501" s="21">
        <v>3353</v>
      </c>
      <c r="F501" s="22">
        <v>0.0302</v>
      </c>
      <c r="G501" s="19">
        <v>43633</v>
      </c>
      <c r="H501" s="21">
        <v>0</v>
      </c>
      <c r="I501" s="24">
        <f>E501*F501*10000</f>
        <v>1012606</v>
      </c>
      <c r="J501" s="24">
        <f t="shared" si="18"/>
        <v>1012606</v>
      </c>
    </row>
    <row r="502" ht="18.75" hidden="1" customHeight="1" spans="1:10">
      <c r="A502" s="18" t="s">
        <v>120</v>
      </c>
      <c r="B502" s="18" t="s">
        <v>41</v>
      </c>
      <c r="C502" s="20" t="s">
        <v>38</v>
      </c>
      <c r="D502" s="20" t="s">
        <v>23</v>
      </c>
      <c r="E502" s="21">
        <v>3353</v>
      </c>
      <c r="F502" s="22">
        <v>0.0308</v>
      </c>
      <c r="G502" s="19">
        <v>43633</v>
      </c>
      <c r="H502" s="21">
        <v>0</v>
      </c>
      <c r="I502" s="24">
        <f>E502*F502*10000*0.5</f>
        <v>516362</v>
      </c>
      <c r="J502" s="24">
        <f t="shared" si="18"/>
        <v>516362</v>
      </c>
    </row>
    <row r="503" ht="21.75" hidden="1" customHeight="1" spans="1:10">
      <c r="A503" s="18" t="s">
        <v>120</v>
      </c>
      <c r="B503" s="18" t="s">
        <v>41</v>
      </c>
      <c r="C503" s="20" t="s">
        <v>38</v>
      </c>
      <c r="D503" s="20" t="s">
        <v>23</v>
      </c>
      <c r="E503" s="21">
        <v>3353</v>
      </c>
      <c r="F503" s="22">
        <v>0.0308</v>
      </c>
      <c r="G503" s="19">
        <v>43816</v>
      </c>
      <c r="H503" s="21">
        <v>0</v>
      </c>
      <c r="I503" s="24">
        <f>E503*F503*10000*0.5</f>
        <v>516362</v>
      </c>
      <c r="J503" s="24">
        <f t="shared" si="18"/>
        <v>516362</v>
      </c>
    </row>
    <row r="504" ht="21.75" hidden="1" customHeight="1" spans="1:11">
      <c r="A504" s="18" t="s">
        <v>120</v>
      </c>
      <c r="B504" s="18" t="s">
        <v>44</v>
      </c>
      <c r="C504" s="20" t="s">
        <v>43</v>
      </c>
      <c r="D504" s="20" t="s">
        <v>17</v>
      </c>
      <c r="E504" s="21">
        <v>8500</v>
      </c>
      <c r="F504" s="22">
        <v>0.0254</v>
      </c>
      <c r="G504" s="19">
        <v>43678</v>
      </c>
      <c r="H504" s="21">
        <v>0</v>
      </c>
      <c r="I504" s="24">
        <f>E504*F504*10000</f>
        <v>2159000</v>
      </c>
      <c r="J504" s="24">
        <f t="shared" si="18"/>
        <v>2159000</v>
      </c>
      <c r="K504" s="1" t="s">
        <v>29</v>
      </c>
    </row>
    <row r="505" ht="21.75" hidden="1" customHeight="1" spans="1:11">
      <c r="A505" s="18" t="s">
        <v>120</v>
      </c>
      <c r="B505" s="18" t="s">
        <v>45</v>
      </c>
      <c r="C505" s="20" t="s">
        <v>43</v>
      </c>
      <c r="D505" s="20" t="s">
        <v>23</v>
      </c>
      <c r="E505" s="21">
        <v>10000</v>
      </c>
      <c r="F505" s="22">
        <v>0.0275</v>
      </c>
      <c r="G505" s="19">
        <v>43498</v>
      </c>
      <c r="H505" s="21">
        <v>0</v>
      </c>
      <c r="I505" s="24">
        <f>E505*F505*10000*0.5</f>
        <v>1375000</v>
      </c>
      <c r="J505" s="24">
        <f t="shared" si="18"/>
        <v>1375000</v>
      </c>
      <c r="K505" s="1" t="s">
        <v>29</v>
      </c>
    </row>
    <row r="506" ht="21.75" hidden="1" customHeight="1" spans="1:11">
      <c r="A506" s="18" t="s">
        <v>120</v>
      </c>
      <c r="B506" s="18" t="s">
        <v>45</v>
      </c>
      <c r="C506" s="20" t="s">
        <v>43</v>
      </c>
      <c r="D506" s="20" t="s">
        <v>23</v>
      </c>
      <c r="E506" s="21">
        <v>10000</v>
      </c>
      <c r="F506" s="22">
        <v>0.0275</v>
      </c>
      <c r="G506" s="19">
        <v>43678</v>
      </c>
      <c r="H506" s="21">
        <v>0</v>
      </c>
      <c r="I506" s="24">
        <f>E506*F506*10000*0.5</f>
        <v>1375000</v>
      </c>
      <c r="J506" s="24">
        <f t="shared" si="18"/>
        <v>1375000</v>
      </c>
      <c r="K506" s="1" t="s">
        <v>29</v>
      </c>
    </row>
    <row r="507" ht="18.75" hidden="1" customHeight="1" spans="1:10">
      <c r="A507" s="18" t="s">
        <v>120</v>
      </c>
      <c r="B507" s="18" t="s">
        <v>46</v>
      </c>
      <c r="C507" s="20" t="s">
        <v>47</v>
      </c>
      <c r="D507" s="20" t="s">
        <v>33</v>
      </c>
      <c r="E507" s="21">
        <v>1468.4</v>
      </c>
      <c r="F507" s="22">
        <v>0.0235</v>
      </c>
      <c r="G507" s="19">
        <v>43767</v>
      </c>
      <c r="H507" s="21">
        <f>(E507)*10000</f>
        <v>14684000</v>
      </c>
      <c r="I507" s="24">
        <f>E507*F507*10000</f>
        <v>345074</v>
      </c>
      <c r="J507" s="24">
        <f t="shared" si="18"/>
        <v>15029074</v>
      </c>
    </row>
    <row r="508" ht="18.75" hidden="1" customHeight="1" spans="1:10">
      <c r="A508" s="18" t="s">
        <v>120</v>
      </c>
      <c r="B508" s="18" t="s">
        <v>48</v>
      </c>
      <c r="C508" s="20" t="s">
        <v>47</v>
      </c>
      <c r="D508" s="20" t="s">
        <v>17</v>
      </c>
      <c r="E508" s="21">
        <v>131</v>
      </c>
      <c r="F508" s="22">
        <v>0.0245</v>
      </c>
      <c r="G508" s="19">
        <v>43767</v>
      </c>
      <c r="H508" s="21">
        <v>0</v>
      </c>
      <c r="I508" s="24">
        <f>E508*F508*10000</f>
        <v>32095</v>
      </c>
      <c r="J508" s="24">
        <f t="shared" si="18"/>
        <v>32095</v>
      </c>
    </row>
    <row r="509" ht="18.75" hidden="1" customHeight="1" spans="1:10">
      <c r="A509" s="18" t="s">
        <v>120</v>
      </c>
      <c r="B509" s="18" t="s">
        <v>49</v>
      </c>
      <c r="C509" s="20" t="s">
        <v>47</v>
      </c>
      <c r="D509" s="20" t="s">
        <v>23</v>
      </c>
      <c r="E509" s="21">
        <v>1017</v>
      </c>
      <c r="F509" s="22">
        <v>0.0274</v>
      </c>
      <c r="G509" s="19">
        <v>43584</v>
      </c>
      <c r="H509" s="21">
        <v>0</v>
      </c>
      <c r="I509" s="24">
        <f>E509*F509*10000*0.5</f>
        <v>139329</v>
      </c>
      <c r="J509" s="24">
        <f t="shared" si="18"/>
        <v>139329</v>
      </c>
    </row>
    <row r="510" ht="18.75" hidden="1" customHeight="1" spans="1:10">
      <c r="A510" s="18" t="s">
        <v>120</v>
      </c>
      <c r="B510" s="18" t="s">
        <v>49</v>
      </c>
      <c r="C510" s="20" t="s">
        <v>47</v>
      </c>
      <c r="D510" s="20" t="s">
        <v>23</v>
      </c>
      <c r="E510" s="21">
        <v>1017</v>
      </c>
      <c r="F510" s="22">
        <v>0.0274</v>
      </c>
      <c r="G510" s="19">
        <v>43767</v>
      </c>
      <c r="H510" s="21">
        <v>0</v>
      </c>
      <c r="I510" s="24">
        <f>E510*F510*10000*0.5</f>
        <v>139329</v>
      </c>
      <c r="J510" s="24">
        <f t="shared" si="18"/>
        <v>139329</v>
      </c>
    </row>
    <row r="511" ht="18.75" hidden="1" customHeight="1" spans="1:10">
      <c r="A511" s="17" t="s">
        <v>120</v>
      </c>
      <c r="B511" s="18" t="s">
        <v>15</v>
      </c>
      <c r="C511" s="20" t="s">
        <v>16</v>
      </c>
      <c r="D511" s="20" t="s">
        <v>17</v>
      </c>
      <c r="E511" s="21">
        <v>2250</v>
      </c>
      <c r="F511" s="22">
        <v>0.0412</v>
      </c>
      <c r="G511" s="19">
        <v>43629</v>
      </c>
      <c r="H511" s="21">
        <f>(E511)*10000</f>
        <v>22500000</v>
      </c>
      <c r="I511" s="24">
        <f>E511*F511*10000</f>
        <v>927000</v>
      </c>
      <c r="J511" s="24">
        <f t="shared" si="18"/>
        <v>23427000</v>
      </c>
    </row>
    <row r="512" ht="18.75" hidden="1" customHeight="1" spans="1:11">
      <c r="A512" s="17" t="s">
        <v>120</v>
      </c>
      <c r="B512" s="18" t="s">
        <v>57</v>
      </c>
      <c r="C512" s="20" t="s">
        <v>58</v>
      </c>
      <c r="D512" s="20" t="s">
        <v>17</v>
      </c>
      <c r="E512" s="21">
        <v>500</v>
      </c>
      <c r="F512" s="22">
        <v>0.0333</v>
      </c>
      <c r="G512" s="19">
        <v>43655</v>
      </c>
      <c r="H512" s="21">
        <v>0</v>
      </c>
      <c r="I512" s="24">
        <f>E512*F512*10000</f>
        <v>166500</v>
      </c>
      <c r="J512" s="24">
        <f t="shared" si="18"/>
        <v>166500</v>
      </c>
      <c r="K512" s="1" t="s">
        <v>59</v>
      </c>
    </row>
    <row r="513" ht="18.75" hidden="1" customHeight="1" spans="1:12">
      <c r="A513" s="17" t="s">
        <v>120</v>
      </c>
      <c r="B513" s="18" t="s">
        <v>86</v>
      </c>
      <c r="C513" s="20" t="s">
        <v>58</v>
      </c>
      <c r="D513" s="20" t="s">
        <v>21</v>
      </c>
      <c r="E513" s="21">
        <f>14417-2184</f>
        <v>12233</v>
      </c>
      <c r="F513" s="22">
        <v>0.0389</v>
      </c>
      <c r="G513" s="19">
        <v>43655</v>
      </c>
      <c r="H513" s="21">
        <v>0</v>
      </c>
      <c r="I513" s="24">
        <f>E513*F513*10000</f>
        <v>4758637</v>
      </c>
      <c r="J513" s="24">
        <f t="shared" si="18"/>
        <v>4758637</v>
      </c>
      <c r="K513" s="1" t="s">
        <v>59</v>
      </c>
      <c r="L513" s="1" t="s">
        <v>121</v>
      </c>
    </row>
    <row r="514" ht="18.75" hidden="1" customHeight="1" spans="1:11">
      <c r="A514" s="17" t="s">
        <v>120</v>
      </c>
      <c r="B514" s="18" t="s">
        <v>60</v>
      </c>
      <c r="C514" s="20" t="s">
        <v>58</v>
      </c>
      <c r="D514" s="20" t="s">
        <v>23</v>
      </c>
      <c r="E514" s="21">
        <v>3435</v>
      </c>
      <c r="F514" s="22">
        <v>0.0404</v>
      </c>
      <c r="G514" s="19">
        <v>43655</v>
      </c>
      <c r="H514" s="21">
        <v>0</v>
      </c>
      <c r="I514" s="24">
        <f>E514*F514*10000*0.5</f>
        <v>693870</v>
      </c>
      <c r="J514" s="24">
        <f t="shared" si="18"/>
        <v>693870</v>
      </c>
      <c r="K514" s="1" t="s">
        <v>66</v>
      </c>
    </row>
    <row r="515" ht="18.75" hidden="1" customHeight="1" spans="1:11">
      <c r="A515" s="17" t="s">
        <v>120</v>
      </c>
      <c r="B515" s="18" t="s">
        <v>60</v>
      </c>
      <c r="C515" s="20" t="s">
        <v>58</v>
      </c>
      <c r="D515" s="20" t="s">
        <v>23</v>
      </c>
      <c r="E515" s="21">
        <v>3435</v>
      </c>
      <c r="F515" s="22">
        <v>0.0404</v>
      </c>
      <c r="G515" s="19">
        <v>43467</v>
      </c>
      <c r="H515" s="21">
        <v>0</v>
      </c>
      <c r="I515" s="24">
        <f>E515*F515*10000*0.5</f>
        <v>693870</v>
      </c>
      <c r="J515" s="24">
        <f t="shared" si="18"/>
        <v>693870</v>
      </c>
      <c r="K515" s="1" t="s">
        <v>66</v>
      </c>
    </row>
    <row r="516" ht="18.75" hidden="1" customHeight="1" spans="1:11">
      <c r="A516" s="17" t="s">
        <v>120</v>
      </c>
      <c r="B516" s="18" t="s">
        <v>62</v>
      </c>
      <c r="C516" s="20" t="s">
        <v>63</v>
      </c>
      <c r="D516" s="20" t="s">
        <v>21</v>
      </c>
      <c r="E516" s="21">
        <v>666</v>
      </c>
      <c r="F516" s="22">
        <v>0.0394</v>
      </c>
      <c r="G516" s="19">
        <v>43565</v>
      </c>
      <c r="H516" s="21">
        <v>0</v>
      </c>
      <c r="I516" s="24">
        <f>E516*F516*10000</f>
        <v>262404</v>
      </c>
      <c r="J516" s="24">
        <f t="shared" si="18"/>
        <v>262404</v>
      </c>
      <c r="K516" s="1" t="s">
        <v>59</v>
      </c>
    </row>
    <row r="517" ht="18.75" hidden="1" customHeight="1" spans="1:11">
      <c r="A517" s="17" t="s">
        <v>120</v>
      </c>
      <c r="B517" s="18" t="s">
        <v>64</v>
      </c>
      <c r="C517" s="20" t="s">
        <v>65</v>
      </c>
      <c r="D517" s="20" t="s">
        <v>17</v>
      </c>
      <c r="E517" s="21">
        <v>2000</v>
      </c>
      <c r="F517" s="22">
        <v>0.0389</v>
      </c>
      <c r="G517" s="19">
        <v>43746</v>
      </c>
      <c r="H517" s="21">
        <v>0</v>
      </c>
      <c r="I517" s="24">
        <f>E517*F517*10000</f>
        <v>778000</v>
      </c>
      <c r="J517" s="24">
        <f t="shared" si="18"/>
        <v>778000</v>
      </c>
      <c r="K517" s="1" t="s">
        <v>66</v>
      </c>
    </row>
    <row r="518" ht="18.75" hidden="1" customHeight="1" spans="1:11">
      <c r="A518" s="17" t="s">
        <v>120</v>
      </c>
      <c r="B518" s="18" t="s">
        <v>69</v>
      </c>
      <c r="C518" s="20" t="s">
        <v>70</v>
      </c>
      <c r="D518" s="20" t="s">
        <v>33</v>
      </c>
      <c r="E518" s="21">
        <v>2808</v>
      </c>
      <c r="F518" s="22">
        <v>0.0357</v>
      </c>
      <c r="G518" s="19">
        <v>43769</v>
      </c>
      <c r="H518" s="21">
        <v>0</v>
      </c>
      <c r="I518" s="24">
        <f>E518*F518*10000</f>
        <v>1002456</v>
      </c>
      <c r="J518" s="24">
        <f t="shared" si="18"/>
        <v>1002456</v>
      </c>
      <c r="K518" s="1" t="s">
        <v>59</v>
      </c>
    </row>
    <row r="519" ht="18.75" hidden="1" customHeight="1" spans="1:10">
      <c r="A519" s="27" t="s">
        <v>122</v>
      </c>
      <c r="B519" s="18"/>
      <c r="C519" s="20"/>
      <c r="D519" s="20"/>
      <c r="E519" s="21">
        <f>SUM(SUMIFS(E520:E537,D520:D537,{"3年","5年","7年"}),SUMIFS(E520:E537,D520:D537,"10年")/2)</f>
        <v>24779.58</v>
      </c>
      <c r="F519" s="22">
        <v>0</v>
      </c>
      <c r="G519" s="28"/>
      <c r="H519" s="21">
        <f>(SUM(H520:H537))</f>
        <v>30275800</v>
      </c>
      <c r="I519" s="33">
        <f>SUM(I520:I537)</f>
        <v>9376629.3</v>
      </c>
      <c r="J519" s="33">
        <f>SUM(J520:J537)</f>
        <v>39652429.3</v>
      </c>
    </row>
    <row r="520" ht="18.75" hidden="1" customHeight="1" spans="1:10">
      <c r="A520" s="18" t="s">
        <v>123</v>
      </c>
      <c r="B520" s="18" t="s">
        <v>15</v>
      </c>
      <c r="C520" s="20" t="s">
        <v>16</v>
      </c>
      <c r="D520" s="20" t="s">
        <v>17</v>
      </c>
      <c r="E520" s="21">
        <v>1250</v>
      </c>
      <c r="F520" s="22">
        <v>0.0412</v>
      </c>
      <c r="G520" s="19">
        <v>43629</v>
      </c>
      <c r="H520" s="21">
        <f>(E520)*10000</f>
        <v>12500000</v>
      </c>
      <c r="I520" s="24">
        <f>E520*F520*10000</f>
        <v>515000</v>
      </c>
      <c r="J520" s="24">
        <f t="shared" ref="J520:J537" si="19">H520+I520</f>
        <v>13015000</v>
      </c>
    </row>
    <row r="521" ht="18.75" hidden="1" customHeight="1" spans="1:10">
      <c r="A521" s="18" t="s">
        <v>123</v>
      </c>
      <c r="B521" s="18" t="s">
        <v>18</v>
      </c>
      <c r="C521" s="20" t="s">
        <v>19</v>
      </c>
      <c r="D521" s="20" t="s">
        <v>17</v>
      </c>
      <c r="E521" s="21">
        <v>667</v>
      </c>
      <c r="F521" s="22">
        <v>0.0325</v>
      </c>
      <c r="G521" s="19">
        <v>43621</v>
      </c>
      <c r="H521" s="21">
        <v>0</v>
      </c>
      <c r="I521" s="24">
        <f>E521*F521*10000</f>
        <v>216775</v>
      </c>
      <c r="J521" s="24">
        <f t="shared" si="19"/>
        <v>216775</v>
      </c>
    </row>
    <row r="522" ht="18.75" hidden="1" customHeight="1" spans="1:10">
      <c r="A522" s="18" t="s">
        <v>123</v>
      </c>
      <c r="B522" s="18" t="s">
        <v>20</v>
      </c>
      <c r="C522" s="20" t="s">
        <v>19</v>
      </c>
      <c r="D522" s="20" t="s">
        <v>21</v>
      </c>
      <c r="E522" s="21">
        <v>445</v>
      </c>
      <c r="F522" s="22">
        <v>0.0352</v>
      </c>
      <c r="G522" s="19">
        <v>43621</v>
      </c>
      <c r="H522" s="21">
        <v>0</v>
      </c>
      <c r="I522" s="24">
        <f>E522*F522*10000</f>
        <v>156640</v>
      </c>
      <c r="J522" s="24">
        <f t="shared" si="19"/>
        <v>156640</v>
      </c>
    </row>
    <row r="523" ht="18.75" hidden="1" customHeight="1" spans="1:10">
      <c r="A523" s="18" t="s">
        <v>123</v>
      </c>
      <c r="B523" s="18" t="s">
        <v>22</v>
      </c>
      <c r="C523" s="20" t="s">
        <v>19</v>
      </c>
      <c r="D523" s="20" t="s">
        <v>23</v>
      </c>
      <c r="E523" s="21">
        <v>666</v>
      </c>
      <c r="F523" s="22">
        <v>0.0358</v>
      </c>
      <c r="G523" s="19">
        <v>43804</v>
      </c>
      <c r="H523" s="21">
        <v>0</v>
      </c>
      <c r="I523" s="24">
        <f>E523*F523*10000*0.5</f>
        <v>119214</v>
      </c>
      <c r="J523" s="24">
        <f t="shared" si="19"/>
        <v>119214</v>
      </c>
    </row>
    <row r="524" ht="18.75" hidden="1" customHeight="1" spans="1:10">
      <c r="A524" s="18" t="s">
        <v>123</v>
      </c>
      <c r="B524" s="18" t="s">
        <v>22</v>
      </c>
      <c r="C524" s="20" t="s">
        <v>19</v>
      </c>
      <c r="D524" s="20" t="s">
        <v>23</v>
      </c>
      <c r="E524" s="21">
        <v>666</v>
      </c>
      <c r="F524" s="22">
        <v>0.0358</v>
      </c>
      <c r="G524" s="19">
        <v>43621</v>
      </c>
      <c r="H524" s="21">
        <v>0</v>
      </c>
      <c r="I524" s="24">
        <f>E524*F524*10000*0.5</f>
        <v>119214</v>
      </c>
      <c r="J524" s="24">
        <f t="shared" si="19"/>
        <v>119214</v>
      </c>
    </row>
    <row r="525" ht="18.75" hidden="1" customHeight="1" spans="1:10">
      <c r="A525" s="18" t="s">
        <v>123</v>
      </c>
      <c r="B525" s="18" t="s">
        <v>46</v>
      </c>
      <c r="C525" s="20" t="s">
        <v>47</v>
      </c>
      <c r="D525" s="20" t="s">
        <v>33</v>
      </c>
      <c r="E525" s="21">
        <v>1777.58</v>
      </c>
      <c r="F525" s="22">
        <v>0.0235</v>
      </c>
      <c r="G525" s="19">
        <v>43767</v>
      </c>
      <c r="H525" s="21">
        <f>(E525)*10000</f>
        <v>17775800</v>
      </c>
      <c r="I525" s="24">
        <f>E525*F525*10000</f>
        <v>417731.3</v>
      </c>
      <c r="J525" s="24">
        <f t="shared" si="19"/>
        <v>18193531.3</v>
      </c>
    </row>
    <row r="526" ht="18.75" hidden="1" customHeight="1" spans="1:10">
      <c r="A526" s="18" t="s">
        <v>123</v>
      </c>
      <c r="B526" s="18" t="s">
        <v>48</v>
      </c>
      <c r="C526" s="20" t="s">
        <v>47</v>
      </c>
      <c r="D526" s="20" t="s">
        <v>17</v>
      </c>
      <c r="E526" s="21">
        <v>159</v>
      </c>
      <c r="F526" s="22">
        <v>0.0245</v>
      </c>
      <c r="G526" s="19">
        <v>43767</v>
      </c>
      <c r="H526" s="21">
        <v>0</v>
      </c>
      <c r="I526" s="24">
        <f>E526*F526*10000</f>
        <v>38955</v>
      </c>
      <c r="J526" s="24">
        <f t="shared" si="19"/>
        <v>38955</v>
      </c>
    </row>
    <row r="527" ht="18.75" hidden="1" customHeight="1" spans="1:10">
      <c r="A527" s="18" t="s">
        <v>123</v>
      </c>
      <c r="B527" s="18" t="s">
        <v>49</v>
      </c>
      <c r="C527" s="20" t="s">
        <v>47</v>
      </c>
      <c r="D527" s="20" t="s">
        <v>23</v>
      </c>
      <c r="E527" s="21">
        <v>1231</v>
      </c>
      <c r="F527" s="22">
        <v>0.0274</v>
      </c>
      <c r="G527" s="19">
        <v>43767</v>
      </c>
      <c r="H527" s="21">
        <v>0</v>
      </c>
      <c r="I527" s="24">
        <f>E527*F527*10000*0.5</f>
        <v>168647</v>
      </c>
      <c r="J527" s="24">
        <f t="shared" si="19"/>
        <v>168647</v>
      </c>
    </row>
    <row r="528" ht="18.75" hidden="1" customHeight="1" spans="1:10">
      <c r="A528" s="18" t="s">
        <v>123</v>
      </c>
      <c r="B528" s="18" t="s">
        <v>49</v>
      </c>
      <c r="C528" s="20" t="s">
        <v>47</v>
      </c>
      <c r="D528" s="20" t="s">
        <v>23</v>
      </c>
      <c r="E528" s="21">
        <v>1231</v>
      </c>
      <c r="F528" s="22">
        <v>0.0274</v>
      </c>
      <c r="G528" s="19">
        <v>43584</v>
      </c>
      <c r="H528" s="21">
        <v>0</v>
      </c>
      <c r="I528" s="24">
        <f>E528*F528*10000*0.5</f>
        <v>168647</v>
      </c>
      <c r="J528" s="24">
        <f t="shared" si="19"/>
        <v>168647</v>
      </c>
    </row>
    <row r="529" ht="18.75" hidden="1" customHeight="1" spans="1:10">
      <c r="A529" s="18" t="s">
        <v>123</v>
      </c>
      <c r="B529" s="18" t="s">
        <v>81</v>
      </c>
      <c r="C529" s="19">
        <v>42902</v>
      </c>
      <c r="D529" s="20" t="s">
        <v>17</v>
      </c>
      <c r="E529" s="21">
        <v>500</v>
      </c>
      <c r="F529" s="22">
        <v>0.037</v>
      </c>
      <c r="G529" s="19">
        <v>43625</v>
      </c>
      <c r="H529" s="21">
        <v>0</v>
      </c>
      <c r="I529" s="24">
        <f>E529*F529*10000</f>
        <v>185000</v>
      </c>
      <c r="J529" s="24">
        <f t="shared" si="19"/>
        <v>185000</v>
      </c>
    </row>
    <row r="530" ht="18" hidden="1" customHeight="1" spans="1:10">
      <c r="A530" s="18" t="s">
        <v>123</v>
      </c>
      <c r="B530" s="18" t="s">
        <v>82</v>
      </c>
      <c r="C530" s="19">
        <v>42902</v>
      </c>
      <c r="D530" s="20" t="s">
        <v>21</v>
      </c>
      <c r="E530" s="21">
        <v>500</v>
      </c>
      <c r="F530" s="22">
        <v>0.0402</v>
      </c>
      <c r="G530" s="19">
        <v>43625</v>
      </c>
      <c r="H530" s="21">
        <v>0</v>
      </c>
      <c r="I530" s="24">
        <f>E530*F530*10000</f>
        <v>201000</v>
      </c>
      <c r="J530" s="24">
        <f t="shared" si="19"/>
        <v>201000</v>
      </c>
    </row>
    <row r="531" ht="18" hidden="1" customHeight="1" spans="1:11">
      <c r="A531" s="18" t="s">
        <v>123</v>
      </c>
      <c r="B531" s="18" t="s">
        <v>57</v>
      </c>
      <c r="C531" s="19" t="s">
        <v>58</v>
      </c>
      <c r="D531" s="20" t="s">
        <v>17</v>
      </c>
      <c r="E531" s="21">
        <v>250</v>
      </c>
      <c r="F531" s="22">
        <v>0.0333</v>
      </c>
      <c r="G531" s="19">
        <v>43655</v>
      </c>
      <c r="H531" s="21">
        <v>0</v>
      </c>
      <c r="I531" s="24">
        <f>E531*F531*10000</f>
        <v>83250</v>
      </c>
      <c r="J531" s="24">
        <f t="shared" si="19"/>
        <v>83250</v>
      </c>
      <c r="K531" s="1" t="s">
        <v>59</v>
      </c>
    </row>
    <row r="532" ht="18" hidden="1" customHeight="1" spans="1:11">
      <c r="A532" s="18" t="s">
        <v>123</v>
      </c>
      <c r="B532" s="18" t="s">
        <v>60</v>
      </c>
      <c r="C532" s="19" t="s">
        <v>58</v>
      </c>
      <c r="D532" s="20" t="s">
        <v>23</v>
      </c>
      <c r="E532" s="21">
        <v>9832</v>
      </c>
      <c r="F532" s="22">
        <v>0.0404</v>
      </c>
      <c r="G532" s="19">
        <v>43655</v>
      </c>
      <c r="H532" s="21">
        <v>0</v>
      </c>
      <c r="I532" s="24">
        <f>E532*F532*10000*0.5</f>
        <v>1986064</v>
      </c>
      <c r="J532" s="24">
        <f t="shared" si="19"/>
        <v>1986064</v>
      </c>
      <c r="K532" s="1" t="s">
        <v>66</v>
      </c>
    </row>
    <row r="533" ht="18" hidden="1" customHeight="1" spans="1:11">
      <c r="A533" s="18" t="s">
        <v>123</v>
      </c>
      <c r="B533" s="18" t="s">
        <v>60</v>
      </c>
      <c r="C533" s="19" t="s">
        <v>58</v>
      </c>
      <c r="D533" s="20" t="s">
        <v>23</v>
      </c>
      <c r="E533" s="21">
        <v>9832</v>
      </c>
      <c r="F533" s="22">
        <v>0.0404</v>
      </c>
      <c r="G533" s="19">
        <v>43467</v>
      </c>
      <c r="H533" s="21">
        <v>0</v>
      </c>
      <c r="I533" s="24">
        <f>E533*F533*10000*0.5</f>
        <v>1986064</v>
      </c>
      <c r="J533" s="24">
        <f t="shared" si="19"/>
        <v>1986064</v>
      </c>
      <c r="K533" s="1" t="s">
        <v>66</v>
      </c>
    </row>
    <row r="534" ht="18" hidden="1" customHeight="1" spans="1:11">
      <c r="A534" s="18" t="s">
        <v>123</v>
      </c>
      <c r="B534" s="18" t="s">
        <v>62</v>
      </c>
      <c r="C534" s="19" t="s">
        <v>63</v>
      </c>
      <c r="D534" s="20" t="s">
        <v>21</v>
      </c>
      <c r="E534" s="21">
        <v>222</v>
      </c>
      <c r="F534" s="22">
        <v>0.0394</v>
      </c>
      <c r="G534" s="19">
        <v>43565</v>
      </c>
      <c r="H534" s="21">
        <v>0</v>
      </c>
      <c r="I534" s="24">
        <f>E534*F534*10000</f>
        <v>87468</v>
      </c>
      <c r="J534" s="24">
        <f t="shared" si="19"/>
        <v>87468</v>
      </c>
      <c r="K534" s="1" t="s">
        <v>59</v>
      </c>
    </row>
    <row r="535" ht="18" hidden="1" customHeight="1" spans="1:11">
      <c r="A535" s="18" t="s">
        <v>123</v>
      </c>
      <c r="B535" s="18" t="s">
        <v>64</v>
      </c>
      <c r="C535" s="19" t="s">
        <v>65</v>
      </c>
      <c r="D535" s="20" t="s">
        <v>17</v>
      </c>
      <c r="E535" s="21">
        <v>2000</v>
      </c>
      <c r="F535" s="22">
        <v>0.0389</v>
      </c>
      <c r="G535" s="19">
        <v>43746</v>
      </c>
      <c r="H535" s="21">
        <v>0</v>
      </c>
      <c r="I535" s="24">
        <f>E535*F535*10000</f>
        <v>778000</v>
      </c>
      <c r="J535" s="24">
        <f t="shared" si="19"/>
        <v>778000</v>
      </c>
      <c r="K535" s="1" t="s">
        <v>66</v>
      </c>
    </row>
    <row r="536" ht="18" hidden="1" customHeight="1" spans="1:11">
      <c r="A536" s="18" t="s">
        <v>123</v>
      </c>
      <c r="B536" s="18" t="s">
        <v>67</v>
      </c>
      <c r="C536" s="19" t="s">
        <v>65</v>
      </c>
      <c r="D536" s="20" t="s">
        <v>23</v>
      </c>
      <c r="E536" s="21">
        <v>5280</v>
      </c>
      <c r="F536" s="22">
        <v>0.0407</v>
      </c>
      <c r="G536" s="19">
        <v>43746</v>
      </c>
      <c r="H536" s="21">
        <v>0</v>
      </c>
      <c r="I536" s="24">
        <f>E536*F536*10000*0.5</f>
        <v>1074480</v>
      </c>
      <c r="J536" s="24">
        <f t="shared" si="19"/>
        <v>1074480</v>
      </c>
      <c r="K536" s="1" t="s">
        <v>68</v>
      </c>
    </row>
    <row r="537" ht="18" hidden="1" customHeight="1" spans="1:11">
      <c r="A537" s="18" t="s">
        <v>123</v>
      </c>
      <c r="B537" s="18" t="s">
        <v>67</v>
      </c>
      <c r="C537" s="19" t="s">
        <v>65</v>
      </c>
      <c r="D537" s="20" t="s">
        <v>23</v>
      </c>
      <c r="E537" s="21">
        <v>5280</v>
      </c>
      <c r="F537" s="22">
        <v>0.0407</v>
      </c>
      <c r="G537" s="19">
        <v>43553</v>
      </c>
      <c r="H537" s="21">
        <v>0</v>
      </c>
      <c r="I537" s="24">
        <f>E537*F537*10000*0.5</f>
        <v>1074480</v>
      </c>
      <c r="J537" s="24">
        <f t="shared" si="19"/>
        <v>1074480</v>
      </c>
      <c r="K537" s="1" t="s">
        <v>68</v>
      </c>
    </row>
    <row r="538" ht="18" hidden="1" customHeight="1" spans="1:10">
      <c r="A538" s="27" t="s">
        <v>124</v>
      </c>
      <c r="B538" s="18"/>
      <c r="C538" s="20"/>
      <c r="D538" s="20"/>
      <c r="E538" s="21">
        <f>SUM(SUMIFS(E539:E560,D539:D560,{"3年","5年","7年"}),SUMIFS(E539:E560,D539:D560,"10年")/2)</f>
        <v>70461.76</v>
      </c>
      <c r="F538" s="22">
        <v>0</v>
      </c>
      <c r="G538" s="28"/>
      <c r="H538" s="21">
        <f>(SUM(H539:H560))</f>
        <v>21077600</v>
      </c>
      <c r="I538" s="33">
        <f>SUM(I539:I560)</f>
        <v>27642351.6</v>
      </c>
      <c r="J538" s="33">
        <f>SUM(J539:J560)</f>
        <v>48719951.6</v>
      </c>
    </row>
    <row r="539" ht="18" hidden="1" customHeight="1" spans="1:10">
      <c r="A539" s="18" t="s">
        <v>125</v>
      </c>
      <c r="B539" s="18" t="s">
        <v>15</v>
      </c>
      <c r="C539" s="20" t="s">
        <v>16</v>
      </c>
      <c r="D539" s="20" t="s">
        <v>17</v>
      </c>
      <c r="E539" s="21">
        <v>500</v>
      </c>
      <c r="F539" s="22">
        <v>0.0412</v>
      </c>
      <c r="G539" s="19">
        <v>43629</v>
      </c>
      <c r="H539" s="21">
        <f>(E539)*10000</f>
        <v>5000000</v>
      </c>
      <c r="I539" s="24">
        <f>E539*F539*10000</f>
        <v>206000</v>
      </c>
      <c r="J539" s="24">
        <f t="shared" ref="J539:J560" si="20">H539+I539</f>
        <v>5206000</v>
      </c>
    </row>
    <row r="540" ht="18" hidden="1" customHeight="1" spans="1:10">
      <c r="A540" s="18" t="s">
        <v>125</v>
      </c>
      <c r="B540" s="18" t="s">
        <v>37</v>
      </c>
      <c r="C540" s="20" t="s">
        <v>38</v>
      </c>
      <c r="D540" s="20" t="s">
        <v>33</v>
      </c>
      <c r="E540" s="21">
        <v>88</v>
      </c>
      <c r="F540" s="22">
        <v>0.0259</v>
      </c>
      <c r="G540" s="19">
        <v>43633</v>
      </c>
      <c r="H540" s="21">
        <f>(E540)*10000</f>
        <v>880000</v>
      </c>
      <c r="I540" s="24">
        <f>E540*F540*10000</f>
        <v>22792</v>
      </c>
      <c r="J540" s="24">
        <f t="shared" si="20"/>
        <v>902792</v>
      </c>
    </row>
    <row r="541" ht="18" hidden="1" customHeight="1" spans="1:10">
      <c r="A541" s="18" t="s">
        <v>125</v>
      </c>
      <c r="B541" s="18" t="s">
        <v>39</v>
      </c>
      <c r="C541" s="20" t="s">
        <v>38</v>
      </c>
      <c r="D541" s="20" t="s">
        <v>17</v>
      </c>
      <c r="E541" s="21">
        <v>236</v>
      </c>
      <c r="F541" s="22">
        <v>0.0277</v>
      </c>
      <c r="G541" s="19">
        <v>43633</v>
      </c>
      <c r="H541" s="21">
        <v>0</v>
      </c>
      <c r="I541" s="24">
        <f>E541*F541*10000</f>
        <v>65372</v>
      </c>
      <c r="J541" s="24">
        <f t="shared" si="20"/>
        <v>65372</v>
      </c>
    </row>
    <row r="542" ht="18" hidden="1" customHeight="1" spans="1:10">
      <c r="A542" s="18" t="s">
        <v>125</v>
      </c>
      <c r="B542" s="18" t="s">
        <v>40</v>
      </c>
      <c r="C542" s="20" t="s">
        <v>38</v>
      </c>
      <c r="D542" s="20" t="s">
        <v>21</v>
      </c>
      <c r="E542" s="21">
        <v>88</v>
      </c>
      <c r="F542" s="22">
        <v>0.0302</v>
      </c>
      <c r="G542" s="19">
        <v>43633</v>
      </c>
      <c r="H542" s="21">
        <v>0</v>
      </c>
      <c r="I542" s="24">
        <f>E542*F542*10000</f>
        <v>26576</v>
      </c>
      <c r="J542" s="24">
        <f t="shared" si="20"/>
        <v>26576</v>
      </c>
    </row>
    <row r="543" ht="18" hidden="1" customHeight="1" spans="1:10">
      <c r="A543" s="18" t="s">
        <v>125</v>
      </c>
      <c r="B543" s="18" t="s">
        <v>41</v>
      </c>
      <c r="C543" s="20" t="s">
        <v>38</v>
      </c>
      <c r="D543" s="20" t="s">
        <v>23</v>
      </c>
      <c r="E543" s="21">
        <v>88</v>
      </c>
      <c r="F543" s="22">
        <v>0.0308</v>
      </c>
      <c r="G543" s="19">
        <v>43816</v>
      </c>
      <c r="H543" s="21">
        <v>0</v>
      </c>
      <c r="I543" s="24">
        <f>E543*F543*10000*0.5</f>
        <v>13552</v>
      </c>
      <c r="J543" s="24">
        <f t="shared" si="20"/>
        <v>13552</v>
      </c>
    </row>
    <row r="544" ht="18" hidden="1" customHeight="1" spans="1:10">
      <c r="A544" s="18" t="s">
        <v>125</v>
      </c>
      <c r="B544" s="18" t="s">
        <v>41</v>
      </c>
      <c r="C544" s="20" t="s">
        <v>38</v>
      </c>
      <c r="D544" s="20" t="s">
        <v>23</v>
      </c>
      <c r="E544" s="21">
        <v>88</v>
      </c>
      <c r="F544" s="22">
        <v>0.0308</v>
      </c>
      <c r="G544" s="19">
        <v>43633</v>
      </c>
      <c r="H544" s="21">
        <v>0</v>
      </c>
      <c r="I544" s="24">
        <f>E544*F544*10000*0.5</f>
        <v>13552</v>
      </c>
      <c r="J544" s="24">
        <f t="shared" si="20"/>
        <v>13552</v>
      </c>
    </row>
    <row r="545" ht="18" hidden="1" customHeight="1" spans="1:11">
      <c r="A545" s="18" t="s">
        <v>125</v>
      </c>
      <c r="B545" s="18" t="s">
        <v>44</v>
      </c>
      <c r="C545" s="20" t="s">
        <v>43</v>
      </c>
      <c r="D545" s="20" t="s">
        <v>17</v>
      </c>
      <c r="E545" s="21">
        <v>200</v>
      </c>
      <c r="F545" s="22">
        <v>0.0254</v>
      </c>
      <c r="G545" s="19">
        <v>43678</v>
      </c>
      <c r="H545" s="21">
        <v>0</v>
      </c>
      <c r="I545" s="24">
        <f>E545*F545*10000</f>
        <v>50800</v>
      </c>
      <c r="J545" s="24">
        <f t="shared" si="20"/>
        <v>50800</v>
      </c>
      <c r="K545" s="1" t="s">
        <v>29</v>
      </c>
    </row>
    <row r="546" ht="18" hidden="1" customHeight="1" spans="1:11">
      <c r="A546" s="18" t="s">
        <v>125</v>
      </c>
      <c r="B546" s="18" t="s">
        <v>45</v>
      </c>
      <c r="C546" s="20" t="s">
        <v>43</v>
      </c>
      <c r="D546" s="20" t="s">
        <v>23</v>
      </c>
      <c r="E546" s="21">
        <v>300</v>
      </c>
      <c r="F546" s="22">
        <v>0.0275</v>
      </c>
      <c r="G546" s="19">
        <v>43498</v>
      </c>
      <c r="H546" s="21">
        <v>0</v>
      </c>
      <c r="I546" s="24">
        <f>E546*F546*10000*0.5</f>
        <v>41250</v>
      </c>
      <c r="J546" s="24">
        <f t="shared" si="20"/>
        <v>41250</v>
      </c>
      <c r="K546" s="1" t="s">
        <v>29</v>
      </c>
    </row>
    <row r="547" ht="18" hidden="1" customHeight="1" spans="1:11">
      <c r="A547" s="18" t="s">
        <v>125</v>
      </c>
      <c r="B547" s="18" t="s">
        <v>45</v>
      </c>
      <c r="C547" s="20" t="s">
        <v>43</v>
      </c>
      <c r="D547" s="20" t="s">
        <v>23</v>
      </c>
      <c r="E547" s="21">
        <v>300</v>
      </c>
      <c r="F547" s="22">
        <v>0.0275</v>
      </c>
      <c r="G547" s="19">
        <v>43678</v>
      </c>
      <c r="H547" s="21">
        <v>0</v>
      </c>
      <c r="I547" s="24">
        <f>E547*F547*10000*0.5</f>
        <v>41250</v>
      </c>
      <c r="J547" s="24">
        <f t="shared" si="20"/>
        <v>41250</v>
      </c>
      <c r="K547" s="1" t="s">
        <v>29</v>
      </c>
    </row>
    <row r="548" ht="18" hidden="1" customHeight="1" spans="1:10">
      <c r="A548" s="18" t="s">
        <v>125</v>
      </c>
      <c r="B548" s="18" t="s">
        <v>46</v>
      </c>
      <c r="C548" s="20" t="s">
        <v>47</v>
      </c>
      <c r="D548" s="20" t="s">
        <v>33</v>
      </c>
      <c r="E548" s="21">
        <v>1519.76</v>
      </c>
      <c r="F548" s="22">
        <v>0.0235</v>
      </c>
      <c r="G548" s="19">
        <v>43767</v>
      </c>
      <c r="H548" s="21">
        <f>(E548)*10000</f>
        <v>15197600</v>
      </c>
      <c r="I548" s="24">
        <f>E548*F548*10000</f>
        <v>357143.6</v>
      </c>
      <c r="J548" s="24">
        <f t="shared" si="20"/>
        <v>15554743.6</v>
      </c>
    </row>
    <row r="549" ht="18" hidden="1" customHeight="1" spans="1:10">
      <c r="A549" s="18" t="s">
        <v>125</v>
      </c>
      <c r="B549" s="18" t="s">
        <v>48</v>
      </c>
      <c r="C549" s="20" t="s">
        <v>47</v>
      </c>
      <c r="D549" s="20" t="s">
        <v>17</v>
      </c>
      <c r="E549" s="21">
        <v>136</v>
      </c>
      <c r="F549" s="22">
        <v>0.0245</v>
      </c>
      <c r="G549" s="19">
        <v>43767</v>
      </c>
      <c r="H549" s="21">
        <v>0</v>
      </c>
      <c r="I549" s="24">
        <f>E549*F549*10000</f>
        <v>33320</v>
      </c>
      <c r="J549" s="24">
        <f t="shared" si="20"/>
        <v>33320</v>
      </c>
    </row>
    <row r="550" ht="18" hidden="1" customHeight="1" spans="1:10">
      <c r="A550" s="18" t="s">
        <v>125</v>
      </c>
      <c r="B550" s="18" t="s">
        <v>49</v>
      </c>
      <c r="C550" s="20" t="s">
        <v>47</v>
      </c>
      <c r="D550" s="20" t="s">
        <v>23</v>
      </c>
      <c r="E550" s="21">
        <v>1052</v>
      </c>
      <c r="F550" s="22">
        <v>0.0274</v>
      </c>
      <c r="G550" s="19">
        <v>43584</v>
      </c>
      <c r="H550" s="21">
        <v>0</v>
      </c>
      <c r="I550" s="24">
        <f>E550*F550*10000*0.5</f>
        <v>144124</v>
      </c>
      <c r="J550" s="24">
        <f t="shared" si="20"/>
        <v>144124</v>
      </c>
    </row>
    <row r="551" ht="18" hidden="1" customHeight="1" spans="1:10">
      <c r="A551" s="18" t="s">
        <v>125</v>
      </c>
      <c r="B551" s="18" t="s">
        <v>49</v>
      </c>
      <c r="C551" s="20" t="s">
        <v>47</v>
      </c>
      <c r="D551" s="20" t="s">
        <v>23</v>
      </c>
      <c r="E551" s="21">
        <v>1052</v>
      </c>
      <c r="F551" s="22">
        <v>0.0274</v>
      </c>
      <c r="G551" s="19">
        <v>43767</v>
      </c>
      <c r="H551" s="21">
        <v>0</v>
      </c>
      <c r="I551" s="24">
        <f>E551*F551*10000*0.5</f>
        <v>144124</v>
      </c>
      <c r="J551" s="24">
        <f t="shared" si="20"/>
        <v>144124</v>
      </c>
    </row>
    <row r="552" ht="18" hidden="1" customHeight="1" spans="1:10">
      <c r="A552" s="18" t="s">
        <v>125</v>
      </c>
      <c r="B552" s="18" t="s">
        <v>81</v>
      </c>
      <c r="C552" s="19">
        <v>42902</v>
      </c>
      <c r="D552" s="20" t="s">
        <v>17</v>
      </c>
      <c r="E552" s="21">
        <v>10000</v>
      </c>
      <c r="F552" s="22">
        <v>0.037</v>
      </c>
      <c r="G552" s="19">
        <v>43625</v>
      </c>
      <c r="H552" s="21">
        <v>0</v>
      </c>
      <c r="I552" s="24">
        <f>E552*F552*10000</f>
        <v>3700000</v>
      </c>
      <c r="J552" s="24">
        <f t="shared" si="20"/>
        <v>3700000</v>
      </c>
    </row>
    <row r="553" ht="18.75" hidden="1" customHeight="1" spans="1:10">
      <c r="A553" s="18" t="s">
        <v>125</v>
      </c>
      <c r="B553" s="18" t="s">
        <v>82</v>
      </c>
      <c r="C553" s="19">
        <v>42902</v>
      </c>
      <c r="D553" s="20" t="s">
        <v>21</v>
      </c>
      <c r="E553" s="21">
        <v>10000</v>
      </c>
      <c r="F553" s="22">
        <v>0.0402</v>
      </c>
      <c r="G553" s="19">
        <v>43625</v>
      </c>
      <c r="H553" s="21">
        <v>0</v>
      </c>
      <c r="I553" s="24">
        <f>E553*F553*10000</f>
        <v>4020000</v>
      </c>
      <c r="J553" s="24">
        <f t="shared" si="20"/>
        <v>4020000</v>
      </c>
    </row>
    <row r="554" ht="18.75" hidden="1" customHeight="1" spans="1:12">
      <c r="A554" s="18" t="s">
        <v>125</v>
      </c>
      <c r="B554" s="18" t="s">
        <v>57</v>
      </c>
      <c r="C554" s="19" t="s">
        <v>58</v>
      </c>
      <c r="D554" s="20" t="s">
        <v>17</v>
      </c>
      <c r="E554" s="21">
        <v>100</v>
      </c>
      <c r="F554" s="22">
        <v>0.0333</v>
      </c>
      <c r="G554" s="19">
        <v>43655</v>
      </c>
      <c r="H554" s="21">
        <v>0</v>
      </c>
      <c r="I554" s="24">
        <f>E554*F554*10000</f>
        <v>33300</v>
      </c>
      <c r="J554" s="24">
        <f t="shared" si="20"/>
        <v>33300</v>
      </c>
      <c r="K554" s="1" t="s">
        <v>59</v>
      </c>
      <c r="L554" s="1" t="s">
        <v>126</v>
      </c>
    </row>
    <row r="555" ht="18.75" hidden="1" customHeight="1" spans="1:11">
      <c r="A555" s="18" t="s">
        <v>125</v>
      </c>
      <c r="B555" s="18" t="s">
        <v>60</v>
      </c>
      <c r="C555" s="19" t="s">
        <v>58</v>
      </c>
      <c r="D555" s="20" t="s">
        <v>23</v>
      </c>
      <c r="E555" s="21">
        <v>9764</v>
      </c>
      <c r="F555" s="22">
        <v>0.0404</v>
      </c>
      <c r="G555" s="19">
        <v>43655</v>
      </c>
      <c r="H555" s="21">
        <v>0</v>
      </c>
      <c r="I555" s="24">
        <f>E555*F555*10000*0.5</f>
        <v>1972328</v>
      </c>
      <c r="J555" s="24">
        <f t="shared" si="20"/>
        <v>1972328</v>
      </c>
      <c r="K555" s="1" t="s">
        <v>66</v>
      </c>
    </row>
    <row r="556" ht="18.75" hidden="1" customHeight="1" spans="1:11">
      <c r="A556" s="18" t="s">
        <v>125</v>
      </c>
      <c r="B556" s="18" t="s">
        <v>60</v>
      </c>
      <c r="C556" s="19" t="s">
        <v>58</v>
      </c>
      <c r="D556" s="20" t="s">
        <v>23</v>
      </c>
      <c r="E556" s="21">
        <v>9764</v>
      </c>
      <c r="F556" s="22">
        <v>0.0404</v>
      </c>
      <c r="G556" s="19">
        <v>43467</v>
      </c>
      <c r="H556" s="21">
        <v>0</v>
      </c>
      <c r="I556" s="24">
        <f>E556*F556*10000*0.5</f>
        <v>1972328</v>
      </c>
      <c r="J556" s="24">
        <f t="shared" si="20"/>
        <v>1972328</v>
      </c>
      <c r="K556" s="1" t="s">
        <v>66</v>
      </c>
    </row>
    <row r="557" ht="18.75" hidden="1" customHeight="1" spans="1:12">
      <c r="A557" s="18" t="s">
        <v>125</v>
      </c>
      <c r="B557" s="18" t="s">
        <v>62</v>
      </c>
      <c r="C557" s="19" t="s">
        <v>63</v>
      </c>
      <c r="D557" s="20" t="s">
        <v>21</v>
      </c>
      <c r="E557" s="21">
        <f>730-100</f>
        <v>630</v>
      </c>
      <c r="F557" s="22">
        <v>0.0394</v>
      </c>
      <c r="G557" s="19">
        <v>43565</v>
      </c>
      <c r="H557" s="21">
        <v>0</v>
      </c>
      <c r="I557" s="24">
        <f>E557*F557*10000</f>
        <v>248220</v>
      </c>
      <c r="J557" s="24">
        <f t="shared" si="20"/>
        <v>248220</v>
      </c>
      <c r="K557" s="1" t="s">
        <v>59</v>
      </c>
      <c r="L557" s="1" t="s">
        <v>127</v>
      </c>
    </row>
    <row r="558" ht="18.75" hidden="1" customHeight="1" spans="1:11">
      <c r="A558" s="18" t="s">
        <v>125</v>
      </c>
      <c r="B558" s="18" t="s">
        <v>64</v>
      </c>
      <c r="C558" s="19" t="s">
        <v>65</v>
      </c>
      <c r="D558" s="20" t="s">
        <v>17</v>
      </c>
      <c r="E558" s="21">
        <v>1000</v>
      </c>
      <c r="F558" s="22">
        <v>0.0389</v>
      </c>
      <c r="G558" s="19">
        <v>43746</v>
      </c>
      <c r="H558" s="21">
        <v>0</v>
      </c>
      <c r="I558" s="24">
        <f>E558*F558*10000</f>
        <v>389000</v>
      </c>
      <c r="J558" s="24">
        <f t="shared" si="20"/>
        <v>389000</v>
      </c>
      <c r="K558" s="1" t="s">
        <v>66</v>
      </c>
    </row>
    <row r="559" ht="18.75" hidden="1" customHeight="1" spans="1:11">
      <c r="A559" s="18" t="s">
        <v>125</v>
      </c>
      <c r="B559" s="18" t="s">
        <v>67</v>
      </c>
      <c r="C559" s="19" t="s">
        <v>65</v>
      </c>
      <c r="D559" s="20" t="s">
        <v>23</v>
      </c>
      <c r="E559" s="21">
        <v>34760</v>
      </c>
      <c r="F559" s="22">
        <v>0.0407</v>
      </c>
      <c r="G559" s="19">
        <v>43746</v>
      </c>
      <c r="H559" s="21">
        <v>0</v>
      </c>
      <c r="I559" s="24">
        <f>E559*F559*10000*0.5</f>
        <v>7073660</v>
      </c>
      <c r="J559" s="24">
        <f t="shared" si="20"/>
        <v>7073660</v>
      </c>
      <c r="K559" s="1" t="s">
        <v>68</v>
      </c>
    </row>
    <row r="560" ht="18.75" hidden="1" customHeight="1" spans="1:11">
      <c r="A560" s="18" t="s">
        <v>125</v>
      </c>
      <c r="B560" s="18" t="s">
        <v>67</v>
      </c>
      <c r="C560" s="19" t="s">
        <v>65</v>
      </c>
      <c r="D560" s="20" t="s">
        <v>23</v>
      </c>
      <c r="E560" s="21">
        <v>34760</v>
      </c>
      <c r="F560" s="22">
        <v>0.0407</v>
      </c>
      <c r="G560" s="19">
        <v>43553</v>
      </c>
      <c r="H560" s="21">
        <v>0</v>
      </c>
      <c r="I560" s="24">
        <f>E560*F560*10000*0.5</f>
        <v>7073660</v>
      </c>
      <c r="J560" s="24">
        <f t="shared" si="20"/>
        <v>7073660</v>
      </c>
      <c r="K560" s="1" t="s">
        <v>68</v>
      </c>
    </row>
    <row r="561" ht="18.75" hidden="1" customHeight="1" spans="1:10">
      <c r="A561" s="27" t="s">
        <v>128</v>
      </c>
      <c r="B561" s="18"/>
      <c r="C561" s="20"/>
      <c r="D561" s="20"/>
      <c r="E561" s="21">
        <f>SUM(SUMIFS(E562:E592,D562:D592,{"3年","5年","7年"}),SUMIFS(E562:E592,D562:D592,"10年")/2)</f>
        <v>38358.42</v>
      </c>
      <c r="F561" s="22">
        <v>0</v>
      </c>
      <c r="G561" s="28"/>
      <c r="H561" s="21">
        <f>(SUM(H562:H592))</f>
        <v>74454200</v>
      </c>
      <c r="I561" s="33">
        <f>SUM(I562:I592)</f>
        <v>12945986.7</v>
      </c>
      <c r="J561" s="33">
        <f>SUM(J562:J592)</f>
        <v>87400186.7</v>
      </c>
    </row>
    <row r="562" ht="18.75" hidden="1" customHeight="1" spans="1:10">
      <c r="A562" s="18" t="s">
        <v>129</v>
      </c>
      <c r="B562" s="18" t="s">
        <v>18</v>
      </c>
      <c r="C562" s="20" t="s">
        <v>19</v>
      </c>
      <c r="D562" s="20" t="s">
        <v>17</v>
      </c>
      <c r="E562" s="21">
        <v>52</v>
      </c>
      <c r="F562" s="22">
        <v>0.0325</v>
      </c>
      <c r="G562" s="19">
        <v>43621</v>
      </c>
      <c r="H562" s="21">
        <v>0</v>
      </c>
      <c r="I562" s="24">
        <f>E562*F562*10000</f>
        <v>16900</v>
      </c>
      <c r="J562" s="24">
        <f t="shared" ref="J562:J592" si="21">H562+I562</f>
        <v>16900</v>
      </c>
    </row>
    <row r="563" ht="18.75" hidden="1" customHeight="1" spans="1:10">
      <c r="A563" s="18" t="s">
        <v>129</v>
      </c>
      <c r="B563" s="18" t="s">
        <v>18</v>
      </c>
      <c r="C563" s="20" t="s">
        <v>19</v>
      </c>
      <c r="D563" s="20" t="s">
        <v>17</v>
      </c>
      <c r="E563" s="21">
        <v>666</v>
      </c>
      <c r="F563" s="22">
        <v>0.0325</v>
      </c>
      <c r="G563" s="19">
        <v>43621</v>
      </c>
      <c r="H563" s="21">
        <v>0</v>
      </c>
      <c r="I563" s="24">
        <f>E563*F563*10000</f>
        <v>216450</v>
      </c>
      <c r="J563" s="24">
        <f t="shared" si="21"/>
        <v>216450</v>
      </c>
    </row>
    <row r="564" ht="18.75" hidden="1" customHeight="1" spans="1:10">
      <c r="A564" s="18" t="s">
        <v>129</v>
      </c>
      <c r="B564" s="18" t="s">
        <v>20</v>
      </c>
      <c r="C564" s="20" t="s">
        <v>19</v>
      </c>
      <c r="D564" s="20" t="s">
        <v>21</v>
      </c>
      <c r="E564" s="21">
        <v>34</v>
      </c>
      <c r="F564" s="22">
        <v>0.0352</v>
      </c>
      <c r="G564" s="19">
        <v>43621</v>
      </c>
      <c r="H564" s="21">
        <v>0</v>
      </c>
      <c r="I564" s="24">
        <f>E564*F564*10000</f>
        <v>11968</v>
      </c>
      <c r="J564" s="24">
        <f t="shared" si="21"/>
        <v>11968</v>
      </c>
    </row>
    <row r="565" ht="18.75" hidden="1" customHeight="1" spans="1:10">
      <c r="A565" s="18" t="s">
        <v>129</v>
      </c>
      <c r="B565" s="18" t="s">
        <v>20</v>
      </c>
      <c r="C565" s="20" t="s">
        <v>19</v>
      </c>
      <c r="D565" s="20" t="s">
        <v>21</v>
      </c>
      <c r="E565" s="21">
        <v>445</v>
      </c>
      <c r="F565" s="22">
        <v>0.0352</v>
      </c>
      <c r="G565" s="19">
        <v>43621</v>
      </c>
      <c r="H565" s="21">
        <v>0</v>
      </c>
      <c r="I565" s="24">
        <f>E565*F565*10000</f>
        <v>156640</v>
      </c>
      <c r="J565" s="24">
        <f t="shared" si="21"/>
        <v>156640</v>
      </c>
    </row>
    <row r="566" ht="18.75" hidden="1" customHeight="1" spans="1:10">
      <c r="A566" s="18" t="s">
        <v>129</v>
      </c>
      <c r="B566" s="18" t="s">
        <v>22</v>
      </c>
      <c r="C566" s="20" t="s">
        <v>19</v>
      </c>
      <c r="D566" s="20" t="s">
        <v>23</v>
      </c>
      <c r="E566" s="21">
        <v>34</v>
      </c>
      <c r="F566" s="22">
        <v>0.0358</v>
      </c>
      <c r="G566" s="19">
        <v>43804</v>
      </c>
      <c r="H566" s="21">
        <v>0</v>
      </c>
      <c r="I566" s="24">
        <f>E566*F566*10000*0.5</f>
        <v>6086</v>
      </c>
      <c r="J566" s="24">
        <f t="shared" si="21"/>
        <v>6086</v>
      </c>
    </row>
    <row r="567" ht="18.75" hidden="1" customHeight="1" spans="1:10">
      <c r="A567" s="18" t="s">
        <v>129</v>
      </c>
      <c r="B567" s="18" t="s">
        <v>22</v>
      </c>
      <c r="C567" s="20" t="s">
        <v>19</v>
      </c>
      <c r="D567" s="20" t="s">
        <v>23</v>
      </c>
      <c r="E567" s="21">
        <v>34</v>
      </c>
      <c r="F567" s="22">
        <v>0.0358</v>
      </c>
      <c r="G567" s="19">
        <v>43621</v>
      </c>
      <c r="H567" s="21">
        <v>0</v>
      </c>
      <c r="I567" s="24">
        <f>E567*F567*10000*0.5</f>
        <v>6086</v>
      </c>
      <c r="J567" s="24">
        <f t="shared" si="21"/>
        <v>6086</v>
      </c>
    </row>
    <row r="568" ht="18.75" hidden="1" customHeight="1" spans="1:10">
      <c r="A568" s="18" t="s">
        <v>129</v>
      </c>
      <c r="B568" s="18" t="s">
        <v>22</v>
      </c>
      <c r="C568" s="20" t="s">
        <v>19</v>
      </c>
      <c r="D568" s="20" t="s">
        <v>23</v>
      </c>
      <c r="E568" s="21">
        <v>666</v>
      </c>
      <c r="F568" s="22">
        <v>0.0358</v>
      </c>
      <c r="G568" s="19">
        <v>43804</v>
      </c>
      <c r="H568" s="21">
        <v>0</v>
      </c>
      <c r="I568" s="24">
        <f>E568*F568*10000*0.5</f>
        <v>119214</v>
      </c>
      <c r="J568" s="24">
        <f t="shared" si="21"/>
        <v>119214</v>
      </c>
    </row>
    <row r="569" ht="18.75" hidden="1" customHeight="1" spans="1:10">
      <c r="A569" s="18" t="s">
        <v>129</v>
      </c>
      <c r="B569" s="18" t="s">
        <v>22</v>
      </c>
      <c r="C569" s="20" t="s">
        <v>19</v>
      </c>
      <c r="D569" s="20" t="s">
        <v>23</v>
      </c>
      <c r="E569" s="21">
        <v>666</v>
      </c>
      <c r="F569" s="22">
        <v>0.0358</v>
      </c>
      <c r="G569" s="19">
        <v>43621</v>
      </c>
      <c r="H569" s="21">
        <v>0</v>
      </c>
      <c r="I569" s="24">
        <f>E569*F569*10000*0.5</f>
        <v>119214</v>
      </c>
      <c r="J569" s="24">
        <f t="shared" si="21"/>
        <v>119214</v>
      </c>
    </row>
    <row r="570" ht="18.75" hidden="1" customHeight="1" spans="1:10">
      <c r="A570" s="18" t="s">
        <v>129</v>
      </c>
      <c r="B570" s="18" t="s">
        <v>37</v>
      </c>
      <c r="C570" s="20" t="s">
        <v>38</v>
      </c>
      <c r="D570" s="20" t="s">
        <v>33</v>
      </c>
      <c r="E570" s="21">
        <v>618</v>
      </c>
      <c r="F570" s="22">
        <v>0.0259</v>
      </c>
      <c r="G570" s="19">
        <v>43633</v>
      </c>
      <c r="H570" s="21">
        <f>(E570)*10000</f>
        <v>6180000</v>
      </c>
      <c r="I570" s="24">
        <f>E570*F570*10000</f>
        <v>160062</v>
      </c>
      <c r="J570" s="24">
        <f t="shared" si="21"/>
        <v>6340062</v>
      </c>
    </row>
    <row r="571" ht="18.75" hidden="1" customHeight="1" spans="1:10">
      <c r="A571" s="18" t="s">
        <v>129</v>
      </c>
      <c r="B571" s="18" t="s">
        <v>39</v>
      </c>
      <c r="C571" s="20" t="s">
        <v>38</v>
      </c>
      <c r="D571" s="20" t="s">
        <v>17</v>
      </c>
      <c r="E571" s="21">
        <v>1646</v>
      </c>
      <c r="F571" s="22">
        <v>0.0277</v>
      </c>
      <c r="G571" s="19">
        <v>43633</v>
      </c>
      <c r="H571" s="21">
        <v>0</v>
      </c>
      <c r="I571" s="24">
        <f>E571*F571*10000</f>
        <v>455942</v>
      </c>
      <c r="J571" s="24">
        <f t="shared" si="21"/>
        <v>455942</v>
      </c>
    </row>
    <row r="572" ht="18.75" hidden="1" customHeight="1" spans="1:10">
      <c r="A572" s="18" t="s">
        <v>129</v>
      </c>
      <c r="B572" s="18" t="s">
        <v>40</v>
      </c>
      <c r="C572" s="20" t="s">
        <v>38</v>
      </c>
      <c r="D572" s="20" t="s">
        <v>21</v>
      </c>
      <c r="E572" s="21">
        <v>618</v>
      </c>
      <c r="F572" s="22">
        <v>0.0302</v>
      </c>
      <c r="G572" s="19">
        <v>43633</v>
      </c>
      <c r="H572" s="21">
        <v>0</v>
      </c>
      <c r="I572" s="24">
        <f>E572*F572*10000</f>
        <v>186636</v>
      </c>
      <c r="J572" s="24">
        <f t="shared" si="21"/>
        <v>186636</v>
      </c>
    </row>
    <row r="573" ht="18.75" hidden="1" customHeight="1" spans="1:10">
      <c r="A573" s="18" t="s">
        <v>129</v>
      </c>
      <c r="B573" s="18" t="s">
        <v>41</v>
      </c>
      <c r="C573" s="20" t="s">
        <v>38</v>
      </c>
      <c r="D573" s="20" t="s">
        <v>23</v>
      </c>
      <c r="E573" s="21">
        <v>618</v>
      </c>
      <c r="F573" s="22">
        <v>0.0308</v>
      </c>
      <c r="G573" s="19">
        <v>43816</v>
      </c>
      <c r="H573" s="21">
        <v>0</v>
      </c>
      <c r="I573" s="24">
        <f>E573*F573*10000*0.5</f>
        <v>95172</v>
      </c>
      <c r="J573" s="24">
        <f t="shared" si="21"/>
        <v>95172</v>
      </c>
    </row>
    <row r="574" ht="18.75" hidden="1" customHeight="1" spans="1:10">
      <c r="A574" s="18" t="s">
        <v>129</v>
      </c>
      <c r="B574" s="18" t="s">
        <v>41</v>
      </c>
      <c r="C574" s="20" t="s">
        <v>38</v>
      </c>
      <c r="D574" s="20" t="s">
        <v>23</v>
      </c>
      <c r="E574" s="21">
        <v>618</v>
      </c>
      <c r="F574" s="22">
        <v>0.0308</v>
      </c>
      <c r="G574" s="19">
        <v>43633</v>
      </c>
      <c r="H574" s="21">
        <v>0</v>
      </c>
      <c r="I574" s="24">
        <f>E574*F574*10000*0.5</f>
        <v>95172</v>
      </c>
      <c r="J574" s="24">
        <f t="shared" si="21"/>
        <v>95172</v>
      </c>
    </row>
    <row r="575" ht="18.75" hidden="1" customHeight="1" spans="1:11">
      <c r="A575" s="18" t="s">
        <v>129</v>
      </c>
      <c r="B575" s="18" t="s">
        <v>44</v>
      </c>
      <c r="C575" s="20" t="s">
        <v>43</v>
      </c>
      <c r="D575" s="20" t="s">
        <v>17</v>
      </c>
      <c r="E575" s="21">
        <v>1200</v>
      </c>
      <c r="F575" s="22">
        <v>0.0254</v>
      </c>
      <c r="G575" s="19">
        <v>43678</v>
      </c>
      <c r="H575" s="21">
        <v>0</v>
      </c>
      <c r="I575" s="24">
        <f>E575*F575*10000</f>
        <v>304800</v>
      </c>
      <c r="J575" s="24">
        <f t="shared" si="21"/>
        <v>304800</v>
      </c>
      <c r="K575" s="1" t="s">
        <v>29</v>
      </c>
    </row>
    <row r="576" ht="18.75" hidden="1" customHeight="1" spans="1:11">
      <c r="A576" s="18" t="s">
        <v>129</v>
      </c>
      <c r="B576" s="18" t="s">
        <v>45</v>
      </c>
      <c r="C576" s="20" t="s">
        <v>43</v>
      </c>
      <c r="D576" s="20" t="s">
        <v>23</v>
      </c>
      <c r="E576" s="21">
        <v>1300</v>
      </c>
      <c r="F576" s="22">
        <v>0.0275</v>
      </c>
      <c r="G576" s="19">
        <v>43678</v>
      </c>
      <c r="H576" s="21">
        <v>0</v>
      </c>
      <c r="I576" s="24">
        <f>E576*F576*10000*0.5</f>
        <v>178750</v>
      </c>
      <c r="J576" s="24">
        <f t="shared" si="21"/>
        <v>178750</v>
      </c>
      <c r="K576" s="1" t="s">
        <v>29</v>
      </c>
    </row>
    <row r="577" ht="18.75" hidden="1" customHeight="1" spans="1:11">
      <c r="A577" s="18" t="s">
        <v>129</v>
      </c>
      <c r="B577" s="18" t="s">
        <v>45</v>
      </c>
      <c r="C577" s="20" t="s">
        <v>43</v>
      </c>
      <c r="D577" s="20" t="s">
        <v>23</v>
      </c>
      <c r="E577" s="21">
        <v>1300</v>
      </c>
      <c r="F577" s="22">
        <v>0.0275</v>
      </c>
      <c r="G577" s="19">
        <v>43498</v>
      </c>
      <c r="H577" s="21">
        <v>0</v>
      </c>
      <c r="I577" s="24">
        <f>E577*F577*10000*0.5</f>
        <v>178750</v>
      </c>
      <c r="J577" s="24">
        <f t="shared" si="21"/>
        <v>178750</v>
      </c>
      <c r="K577" s="1" t="s">
        <v>29</v>
      </c>
    </row>
    <row r="578" ht="18.75" hidden="1" customHeight="1" spans="1:10">
      <c r="A578" s="18" t="s">
        <v>129</v>
      </c>
      <c r="B578" s="18" t="s">
        <v>46</v>
      </c>
      <c r="C578" s="20" t="s">
        <v>47</v>
      </c>
      <c r="D578" s="20" t="s">
        <v>33</v>
      </c>
      <c r="E578" s="21">
        <v>5327.42</v>
      </c>
      <c r="F578" s="22">
        <v>0.0235</v>
      </c>
      <c r="G578" s="19">
        <v>43767</v>
      </c>
      <c r="H578" s="21">
        <f>(E578)*10000</f>
        <v>53274200</v>
      </c>
      <c r="I578" s="24">
        <f>E578*F578*10000</f>
        <v>1251943.7</v>
      </c>
      <c r="J578" s="24">
        <f t="shared" si="21"/>
        <v>54526143.7</v>
      </c>
    </row>
    <row r="579" ht="18.75" hidden="1" customHeight="1" spans="1:10">
      <c r="A579" s="18" t="s">
        <v>129</v>
      </c>
      <c r="B579" s="18" t="s">
        <v>48</v>
      </c>
      <c r="C579" s="20" t="s">
        <v>47</v>
      </c>
      <c r="D579" s="20" t="s">
        <v>17</v>
      </c>
      <c r="E579" s="21">
        <v>476</v>
      </c>
      <c r="F579" s="22">
        <v>0.0245</v>
      </c>
      <c r="G579" s="19">
        <v>43767</v>
      </c>
      <c r="H579" s="21">
        <v>0</v>
      </c>
      <c r="I579" s="24">
        <f>E579*F579*10000</f>
        <v>116620</v>
      </c>
      <c r="J579" s="24">
        <f t="shared" si="21"/>
        <v>116620</v>
      </c>
    </row>
    <row r="580" ht="18.75" hidden="1" customHeight="1" spans="1:10">
      <c r="A580" s="18" t="s">
        <v>129</v>
      </c>
      <c r="B580" s="18" t="s">
        <v>49</v>
      </c>
      <c r="C580" s="20" t="s">
        <v>47</v>
      </c>
      <c r="D580" s="20" t="s">
        <v>23</v>
      </c>
      <c r="E580" s="21">
        <v>3688</v>
      </c>
      <c r="F580" s="22">
        <v>0.0274</v>
      </c>
      <c r="G580" s="19">
        <v>43767</v>
      </c>
      <c r="H580" s="21">
        <v>0</v>
      </c>
      <c r="I580" s="24">
        <f>E580*F580*10000*0.5</f>
        <v>505256</v>
      </c>
      <c r="J580" s="24">
        <f t="shared" si="21"/>
        <v>505256</v>
      </c>
    </row>
    <row r="581" ht="18.75" hidden="1" customHeight="1" spans="1:10">
      <c r="A581" s="18" t="s">
        <v>129</v>
      </c>
      <c r="B581" s="18" t="s">
        <v>49</v>
      </c>
      <c r="C581" s="20" t="s">
        <v>47</v>
      </c>
      <c r="D581" s="20" t="s">
        <v>23</v>
      </c>
      <c r="E581" s="21">
        <v>3688</v>
      </c>
      <c r="F581" s="22">
        <v>0.0274</v>
      </c>
      <c r="G581" s="19">
        <v>43584</v>
      </c>
      <c r="H581" s="21">
        <v>0</v>
      </c>
      <c r="I581" s="24">
        <f>E581*F581*10000*0.5</f>
        <v>505256</v>
      </c>
      <c r="J581" s="24">
        <f t="shared" si="21"/>
        <v>505256</v>
      </c>
    </row>
    <row r="582" ht="18.75" hidden="1" customHeight="1" spans="1:10">
      <c r="A582" s="17" t="s">
        <v>129</v>
      </c>
      <c r="B582" s="18" t="s">
        <v>15</v>
      </c>
      <c r="C582" s="20" t="s">
        <v>16</v>
      </c>
      <c r="D582" s="20" t="s">
        <v>17</v>
      </c>
      <c r="E582" s="21">
        <v>1500</v>
      </c>
      <c r="F582" s="22">
        <v>0.0412</v>
      </c>
      <c r="G582" s="19">
        <v>43629</v>
      </c>
      <c r="H582" s="21">
        <f>(E582)*10000</f>
        <v>15000000</v>
      </c>
      <c r="I582" s="24">
        <f>E582*F582*10000</f>
        <v>618000</v>
      </c>
      <c r="J582" s="24">
        <f t="shared" si="21"/>
        <v>15618000</v>
      </c>
    </row>
    <row r="583" ht="18.75" hidden="1" customHeight="1" spans="1:10">
      <c r="A583" s="18" t="s">
        <v>129</v>
      </c>
      <c r="B583" s="18" t="s">
        <v>79</v>
      </c>
      <c r="C583" s="20" t="s">
        <v>80</v>
      </c>
      <c r="D583" s="20" t="s">
        <v>17</v>
      </c>
      <c r="E583" s="21">
        <v>113</v>
      </c>
      <c r="F583" s="22">
        <v>0.0283</v>
      </c>
      <c r="G583" s="19">
        <v>43804</v>
      </c>
      <c r="H583" s="21">
        <v>0</v>
      </c>
      <c r="I583" s="24">
        <f>E583*F583*10000</f>
        <v>31979</v>
      </c>
      <c r="J583" s="24">
        <f t="shared" si="21"/>
        <v>31979</v>
      </c>
    </row>
    <row r="584" ht="18.75" hidden="1" customHeight="1" spans="1:10">
      <c r="A584" s="18" t="s">
        <v>129</v>
      </c>
      <c r="B584" s="18" t="s">
        <v>81</v>
      </c>
      <c r="C584" s="19">
        <v>42902</v>
      </c>
      <c r="D584" s="20" t="s">
        <v>17</v>
      </c>
      <c r="E584" s="21">
        <v>1566</v>
      </c>
      <c r="F584" s="22">
        <v>0.037</v>
      </c>
      <c r="G584" s="19">
        <v>43625</v>
      </c>
      <c r="H584" s="21">
        <v>0</v>
      </c>
      <c r="I584" s="24">
        <f>E584*F584*10000</f>
        <v>579420</v>
      </c>
      <c r="J584" s="24">
        <f t="shared" si="21"/>
        <v>579420</v>
      </c>
    </row>
    <row r="585" ht="18.75" hidden="1" customHeight="1" spans="1:10">
      <c r="A585" s="18" t="s">
        <v>129</v>
      </c>
      <c r="B585" s="18" t="s">
        <v>82</v>
      </c>
      <c r="C585" s="19">
        <v>42902</v>
      </c>
      <c r="D585" s="20" t="s">
        <v>21</v>
      </c>
      <c r="E585" s="21">
        <v>500</v>
      </c>
      <c r="F585" s="22">
        <v>0.0402</v>
      </c>
      <c r="G585" s="19">
        <v>43625</v>
      </c>
      <c r="H585" s="21">
        <v>0</v>
      </c>
      <c r="I585" s="24">
        <f>E585*F585*10000</f>
        <v>201000</v>
      </c>
      <c r="J585" s="24">
        <f t="shared" si="21"/>
        <v>201000</v>
      </c>
    </row>
    <row r="586" ht="18.75" hidden="1" customHeight="1" spans="1:12">
      <c r="A586" s="18" t="s">
        <v>129</v>
      </c>
      <c r="B586" s="18" t="s">
        <v>56</v>
      </c>
      <c r="C586" s="19">
        <v>43049</v>
      </c>
      <c r="D586" s="20" t="s">
        <v>33</v>
      </c>
      <c r="E586" s="21">
        <f>5992-1262-353</f>
        <v>4377</v>
      </c>
      <c r="F586" s="22">
        <v>0.0369</v>
      </c>
      <c r="G586" s="19">
        <v>43772</v>
      </c>
      <c r="H586" s="21">
        <v>0</v>
      </c>
      <c r="I586" s="24">
        <f>E586*F586*10000</f>
        <v>1615113</v>
      </c>
      <c r="J586" s="24">
        <f t="shared" si="21"/>
        <v>1615113</v>
      </c>
      <c r="L586" s="1" t="s">
        <v>104</v>
      </c>
    </row>
    <row r="587" ht="18.75" hidden="1" customHeight="1" spans="1:12">
      <c r="A587" s="18" t="s">
        <v>129</v>
      </c>
      <c r="B587" s="18" t="s">
        <v>60</v>
      </c>
      <c r="C587" s="19" t="s">
        <v>58</v>
      </c>
      <c r="D587" s="20" t="s">
        <v>23</v>
      </c>
      <c r="E587" s="21">
        <f>8064+2000</f>
        <v>10064</v>
      </c>
      <c r="F587" s="22">
        <v>0.0404</v>
      </c>
      <c r="G587" s="19">
        <v>43655</v>
      </c>
      <c r="H587" s="21">
        <v>0</v>
      </c>
      <c r="I587" s="24">
        <f>E587*F587*10000*0.5</f>
        <v>2032928</v>
      </c>
      <c r="J587" s="24">
        <f t="shared" si="21"/>
        <v>2032928</v>
      </c>
      <c r="K587" s="1" t="s">
        <v>66</v>
      </c>
      <c r="L587" s="1" t="s">
        <v>130</v>
      </c>
    </row>
    <row r="588" ht="18.75" hidden="1" customHeight="1" spans="1:12">
      <c r="A588" s="18" t="s">
        <v>129</v>
      </c>
      <c r="B588" s="18" t="s">
        <v>60</v>
      </c>
      <c r="C588" s="19" t="s">
        <v>58</v>
      </c>
      <c r="D588" s="20" t="s">
        <v>23</v>
      </c>
      <c r="E588" s="21">
        <v>10064</v>
      </c>
      <c r="F588" s="22">
        <v>0.0404</v>
      </c>
      <c r="G588" s="19">
        <v>43467</v>
      </c>
      <c r="H588" s="21">
        <v>0</v>
      </c>
      <c r="I588" s="24">
        <f>E588*F588*10000*0.5</f>
        <v>2032928</v>
      </c>
      <c r="J588" s="24">
        <f t="shared" si="21"/>
        <v>2032928</v>
      </c>
      <c r="K588" s="1" t="s">
        <v>66</v>
      </c>
      <c r="L588" s="1" t="s">
        <v>130</v>
      </c>
    </row>
    <row r="589" ht="18.75" hidden="1" customHeight="1" spans="1:11">
      <c r="A589" s="18" t="s">
        <v>129</v>
      </c>
      <c r="B589" s="18" t="s">
        <v>62</v>
      </c>
      <c r="C589" s="19" t="s">
        <v>63</v>
      </c>
      <c r="D589" s="20" t="s">
        <v>21</v>
      </c>
      <c r="E589" s="21">
        <v>223</v>
      </c>
      <c r="F589" s="22">
        <v>0.0394</v>
      </c>
      <c r="G589" s="19">
        <v>43565</v>
      </c>
      <c r="H589" s="21">
        <v>0</v>
      </c>
      <c r="I589" s="24">
        <f>E589*F589*10000</f>
        <v>87862</v>
      </c>
      <c r="J589" s="24">
        <f t="shared" si="21"/>
        <v>87862</v>
      </c>
      <c r="K589" s="1" t="s">
        <v>59</v>
      </c>
    </row>
    <row r="590" ht="18.75" hidden="1" customHeight="1" spans="1:11">
      <c r="A590" s="18" t="s">
        <v>129</v>
      </c>
      <c r="B590" s="18" t="s">
        <v>67</v>
      </c>
      <c r="C590" s="19" t="s">
        <v>65</v>
      </c>
      <c r="D590" s="20" t="s">
        <v>23</v>
      </c>
      <c r="E590" s="21">
        <v>2440</v>
      </c>
      <c r="F590" s="22">
        <v>0.0407</v>
      </c>
      <c r="G590" s="19">
        <v>43746</v>
      </c>
      <c r="H590" s="21">
        <v>0</v>
      </c>
      <c r="I590" s="24">
        <f>E590*F590*10000*0.5</f>
        <v>496540</v>
      </c>
      <c r="J590" s="24">
        <f t="shared" si="21"/>
        <v>496540</v>
      </c>
      <c r="K590" s="1" t="s">
        <v>68</v>
      </c>
    </row>
    <row r="591" ht="18.75" hidden="1" customHeight="1" spans="1:11">
      <c r="A591" s="18" t="s">
        <v>129</v>
      </c>
      <c r="B591" s="18" t="s">
        <v>67</v>
      </c>
      <c r="C591" s="19" t="s">
        <v>65</v>
      </c>
      <c r="D591" s="20" t="s">
        <v>23</v>
      </c>
      <c r="E591" s="21">
        <v>2440</v>
      </c>
      <c r="F591" s="22">
        <v>0.0407</v>
      </c>
      <c r="G591" s="19">
        <v>43553</v>
      </c>
      <c r="H591" s="21">
        <v>0</v>
      </c>
      <c r="I591" s="24">
        <f>E591*F591*10000*0.5</f>
        <v>496540</v>
      </c>
      <c r="J591" s="24">
        <f t="shared" si="21"/>
        <v>496540</v>
      </c>
      <c r="K591" s="1" t="s">
        <v>68</v>
      </c>
    </row>
    <row r="592" ht="18.75" hidden="1" customHeight="1" spans="1:11">
      <c r="A592" s="18" t="s">
        <v>129</v>
      </c>
      <c r="B592" s="18" t="s">
        <v>69</v>
      </c>
      <c r="C592" s="19" t="s">
        <v>70</v>
      </c>
      <c r="D592" s="20" t="s">
        <v>33</v>
      </c>
      <c r="E592" s="21">
        <v>187</v>
      </c>
      <c r="F592" s="22">
        <v>0.0357</v>
      </c>
      <c r="G592" s="19">
        <v>43769</v>
      </c>
      <c r="H592" s="21">
        <v>0</v>
      </c>
      <c r="I592" s="24">
        <f>E592*F592*10000</f>
        <v>66759</v>
      </c>
      <c r="J592" s="24">
        <f t="shared" si="21"/>
        <v>66759</v>
      </c>
      <c r="K592" s="1" t="s">
        <v>59</v>
      </c>
    </row>
    <row r="593" ht="18.75" hidden="1" customHeight="1" spans="1:10">
      <c r="A593" s="27" t="s">
        <v>131</v>
      </c>
      <c r="B593" s="18"/>
      <c r="C593" s="20"/>
      <c r="D593" s="20"/>
      <c r="E593" s="21">
        <f>SUM(SUMIFS(E594:E644,D594:D644,{"3年","5年","7年"}),SUMIFS(E594:E644,D594:D644,"10年")/2)</f>
        <v>29691.67</v>
      </c>
      <c r="F593" s="22">
        <v>0</v>
      </c>
      <c r="G593" s="28"/>
      <c r="H593" s="21">
        <f>(SUM(H594:H644))</f>
        <v>30236700</v>
      </c>
      <c r="I593" s="33">
        <f>SUM(I594:I644)</f>
        <v>10440033.21</v>
      </c>
      <c r="J593" s="33">
        <f>SUM(J594:J644)</f>
        <v>40676733.21</v>
      </c>
    </row>
    <row r="594" ht="18.75" hidden="1" customHeight="1" spans="1:10">
      <c r="A594" s="18" t="s">
        <v>132</v>
      </c>
      <c r="B594" s="18" t="s">
        <v>15</v>
      </c>
      <c r="C594" s="20" t="s">
        <v>16</v>
      </c>
      <c r="D594" s="20" t="s">
        <v>17</v>
      </c>
      <c r="E594" s="21">
        <v>1500</v>
      </c>
      <c r="F594" s="22">
        <v>0.0412</v>
      </c>
      <c r="G594" s="19">
        <v>43629</v>
      </c>
      <c r="H594" s="21">
        <f>(E594)*10000</f>
        <v>15000000</v>
      </c>
      <c r="I594" s="24">
        <f>E594*F594*10000</f>
        <v>618000</v>
      </c>
      <c r="J594" s="24">
        <f t="shared" ref="J594:J644" si="22">H594+I594</f>
        <v>15618000</v>
      </c>
    </row>
    <row r="595" ht="18.75" hidden="1" customHeight="1" spans="1:10">
      <c r="A595" s="18" t="s">
        <v>132</v>
      </c>
      <c r="B595" s="18" t="s">
        <v>18</v>
      </c>
      <c r="C595" s="20" t="s">
        <v>19</v>
      </c>
      <c r="D595" s="20" t="s">
        <v>17</v>
      </c>
      <c r="E595" s="21">
        <v>270</v>
      </c>
      <c r="F595" s="22">
        <v>0.0325</v>
      </c>
      <c r="G595" s="19">
        <v>43621</v>
      </c>
      <c r="H595" s="21">
        <v>0</v>
      </c>
      <c r="I595" s="24">
        <f>E595*F595*10000</f>
        <v>87750</v>
      </c>
      <c r="J595" s="24">
        <f t="shared" si="22"/>
        <v>87750</v>
      </c>
    </row>
    <row r="596" ht="18.75" hidden="1" customHeight="1" spans="1:10">
      <c r="A596" s="18" t="s">
        <v>132</v>
      </c>
      <c r="B596" s="18" t="s">
        <v>18</v>
      </c>
      <c r="C596" s="20" t="s">
        <v>19</v>
      </c>
      <c r="D596" s="20" t="s">
        <v>17</v>
      </c>
      <c r="E596" s="21">
        <v>666</v>
      </c>
      <c r="F596" s="22">
        <v>0.0325</v>
      </c>
      <c r="G596" s="19">
        <v>43621</v>
      </c>
      <c r="H596" s="21">
        <v>0</v>
      </c>
      <c r="I596" s="24">
        <f>E596*F596*10000</f>
        <v>216450</v>
      </c>
      <c r="J596" s="24">
        <f t="shared" si="22"/>
        <v>216450</v>
      </c>
    </row>
    <row r="597" ht="18.75" hidden="1" customHeight="1" spans="1:10">
      <c r="A597" s="18" t="s">
        <v>132</v>
      </c>
      <c r="B597" s="18" t="s">
        <v>20</v>
      </c>
      <c r="C597" s="20" t="s">
        <v>19</v>
      </c>
      <c r="D597" s="20" t="s">
        <v>21</v>
      </c>
      <c r="E597" s="21">
        <v>445</v>
      </c>
      <c r="F597" s="22">
        <v>0.0352</v>
      </c>
      <c r="G597" s="19">
        <v>43621</v>
      </c>
      <c r="H597" s="21">
        <v>0</v>
      </c>
      <c r="I597" s="24">
        <f>E597*F597*10000</f>
        <v>156640</v>
      </c>
      <c r="J597" s="24">
        <f t="shared" si="22"/>
        <v>156640</v>
      </c>
    </row>
    <row r="598" ht="18.75" hidden="1" customHeight="1" spans="1:10">
      <c r="A598" s="18" t="s">
        <v>132</v>
      </c>
      <c r="B598" s="18" t="s">
        <v>20</v>
      </c>
      <c r="C598" s="20" t="s">
        <v>19</v>
      </c>
      <c r="D598" s="20" t="s">
        <v>21</v>
      </c>
      <c r="E598" s="21">
        <v>179</v>
      </c>
      <c r="F598" s="22">
        <v>0.0352</v>
      </c>
      <c r="G598" s="19">
        <v>43621</v>
      </c>
      <c r="H598" s="21">
        <v>0</v>
      </c>
      <c r="I598" s="24">
        <f>E598*F598*10000</f>
        <v>63008</v>
      </c>
      <c r="J598" s="24">
        <f t="shared" si="22"/>
        <v>63008</v>
      </c>
    </row>
    <row r="599" ht="18.75" hidden="1" customHeight="1" spans="1:10">
      <c r="A599" s="18" t="s">
        <v>132</v>
      </c>
      <c r="B599" s="18" t="s">
        <v>22</v>
      </c>
      <c r="C599" s="20" t="s">
        <v>19</v>
      </c>
      <c r="D599" s="20" t="s">
        <v>23</v>
      </c>
      <c r="E599" s="21">
        <v>666</v>
      </c>
      <c r="F599" s="22">
        <v>0.0358</v>
      </c>
      <c r="G599" s="19">
        <v>43621</v>
      </c>
      <c r="H599" s="21">
        <v>0</v>
      </c>
      <c r="I599" s="24">
        <f>E599*F599*10000*0.5</f>
        <v>119214</v>
      </c>
      <c r="J599" s="24">
        <f t="shared" si="22"/>
        <v>119214</v>
      </c>
    </row>
    <row r="600" ht="18.75" hidden="1" customHeight="1" spans="1:10">
      <c r="A600" s="18" t="s">
        <v>132</v>
      </c>
      <c r="B600" s="18" t="s">
        <v>22</v>
      </c>
      <c r="C600" s="20" t="s">
        <v>19</v>
      </c>
      <c r="D600" s="20" t="s">
        <v>23</v>
      </c>
      <c r="E600" s="21">
        <v>666</v>
      </c>
      <c r="F600" s="22">
        <v>0.0358</v>
      </c>
      <c r="G600" s="19">
        <v>43804</v>
      </c>
      <c r="H600" s="21">
        <v>0</v>
      </c>
      <c r="I600" s="24">
        <f>E600*F600*10000*0.5</f>
        <v>119214</v>
      </c>
      <c r="J600" s="24">
        <f t="shared" si="22"/>
        <v>119214</v>
      </c>
    </row>
    <row r="601" ht="18.75" hidden="1" customHeight="1" spans="1:10">
      <c r="A601" s="18" t="s">
        <v>132</v>
      </c>
      <c r="B601" s="18" t="s">
        <v>22</v>
      </c>
      <c r="C601" s="20" t="s">
        <v>19</v>
      </c>
      <c r="D601" s="20" t="s">
        <v>23</v>
      </c>
      <c r="E601" s="21">
        <v>179</v>
      </c>
      <c r="F601" s="22">
        <v>0.0358</v>
      </c>
      <c r="G601" s="19">
        <v>43621</v>
      </c>
      <c r="H601" s="21">
        <v>0</v>
      </c>
      <c r="I601" s="24">
        <f>E601*F601*10000*0.5</f>
        <v>32041</v>
      </c>
      <c r="J601" s="24">
        <f t="shared" si="22"/>
        <v>32041</v>
      </c>
    </row>
    <row r="602" ht="18.75" hidden="1" customHeight="1" spans="1:10">
      <c r="A602" s="18" t="s">
        <v>132</v>
      </c>
      <c r="B602" s="18" t="s">
        <v>22</v>
      </c>
      <c r="C602" s="20" t="s">
        <v>19</v>
      </c>
      <c r="D602" s="20" t="s">
        <v>23</v>
      </c>
      <c r="E602" s="21">
        <v>179</v>
      </c>
      <c r="F602" s="22">
        <v>0.0358</v>
      </c>
      <c r="G602" s="19">
        <v>43804</v>
      </c>
      <c r="H602" s="21">
        <v>0</v>
      </c>
      <c r="I602" s="24">
        <f>E602*F602*10000*0.5</f>
        <v>32041</v>
      </c>
      <c r="J602" s="24">
        <f t="shared" si="22"/>
        <v>32041</v>
      </c>
    </row>
    <row r="603" ht="18.75" hidden="1" customHeight="1" spans="1:10">
      <c r="A603" s="18" t="s">
        <v>132</v>
      </c>
      <c r="B603" s="18" t="s">
        <v>75</v>
      </c>
      <c r="C603" s="20" t="s">
        <v>76</v>
      </c>
      <c r="D603" s="20" t="s">
        <v>17</v>
      </c>
      <c r="E603" s="21">
        <v>36</v>
      </c>
      <c r="F603" s="22">
        <v>0.0372</v>
      </c>
      <c r="G603" s="19">
        <v>43693</v>
      </c>
      <c r="H603" s="21">
        <v>0</v>
      </c>
      <c r="I603" s="24">
        <f>E603*F603*10000</f>
        <v>13392</v>
      </c>
      <c r="J603" s="24">
        <f t="shared" si="22"/>
        <v>13392</v>
      </c>
    </row>
    <row r="604" ht="18.75" hidden="1" customHeight="1" spans="1:10">
      <c r="A604" s="18" t="s">
        <v>132</v>
      </c>
      <c r="B604" s="18" t="s">
        <v>77</v>
      </c>
      <c r="C604" s="20" t="s">
        <v>76</v>
      </c>
      <c r="D604" s="20" t="s">
        <v>21</v>
      </c>
      <c r="E604" s="21">
        <v>36</v>
      </c>
      <c r="F604" s="22">
        <v>0.0401</v>
      </c>
      <c r="G604" s="19">
        <v>43693</v>
      </c>
      <c r="H604" s="21">
        <v>0</v>
      </c>
      <c r="I604" s="24">
        <f>E604*F604*10000</f>
        <v>14436</v>
      </c>
      <c r="J604" s="24">
        <f t="shared" si="22"/>
        <v>14436</v>
      </c>
    </row>
    <row r="605" ht="18.75" hidden="1" customHeight="1" spans="1:10">
      <c r="A605" s="18" t="s">
        <v>132</v>
      </c>
      <c r="B605" s="18" t="s">
        <v>78</v>
      </c>
      <c r="C605" s="20" t="s">
        <v>76</v>
      </c>
      <c r="D605" s="20" t="s">
        <v>23</v>
      </c>
      <c r="E605" s="21">
        <v>36</v>
      </c>
      <c r="F605" s="22">
        <v>0.0399</v>
      </c>
      <c r="G605" s="19">
        <v>43514</v>
      </c>
      <c r="H605" s="21">
        <v>0</v>
      </c>
      <c r="I605" s="24">
        <f>E605*F605*10000*0.5</f>
        <v>7182</v>
      </c>
      <c r="J605" s="24">
        <f t="shared" si="22"/>
        <v>7182</v>
      </c>
    </row>
    <row r="606" ht="18.75" hidden="1" customHeight="1" spans="1:10">
      <c r="A606" s="18" t="s">
        <v>132</v>
      </c>
      <c r="B606" s="18" t="s">
        <v>78</v>
      </c>
      <c r="C606" s="20" t="s">
        <v>76</v>
      </c>
      <c r="D606" s="20" t="s">
        <v>23</v>
      </c>
      <c r="E606" s="21">
        <v>36</v>
      </c>
      <c r="F606" s="22">
        <v>0.0399</v>
      </c>
      <c r="G606" s="19">
        <v>43693</v>
      </c>
      <c r="H606" s="21">
        <v>0</v>
      </c>
      <c r="I606" s="24">
        <f>E606*F606*10000*0.5</f>
        <v>7182</v>
      </c>
      <c r="J606" s="24">
        <f t="shared" si="22"/>
        <v>7182</v>
      </c>
    </row>
    <row r="607" ht="18.75" hidden="1" customHeight="1" spans="1:10">
      <c r="A607" s="18" t="s">
        <v>132</v>
      </c>
      <c r="B607" s="18" t="s">
        <v>24</v>
      </c>
      <c r="C607" s="20" t="s">
        <v>25</v>
      </c>
      <c r="D607" s="20" t="s">
        <v>17</v>
      </c>
      <c r="E607" s="21">
        <v>770</v>
      </c>
      <c r="F607" s="22">
        <v>0.0307</v>
      </c>
      <c r="G607" s="19">
        <v>43762</v>
      </c>
      <c r="H607" s="21">
        <v>0</v>
      </c>
      <c r="I607" s="24">
        <f>E607*F607*10000</f>
        <v>236390</v>
      </c>
      <c r="J607" s="24">
        <f t="shared" si="22"/>
        <v>236390</v>
      </c>
    </row>
    <row r="608" ht="18.75" hidden="1" customHeight="1" spans="1:10">
      <c r="A608" s="18" t="s">
        <v>132</v>
      </c>
      <c r="B608" s="18" t="s">
        <v>26</v>
      </c>
      <c r="C608" s="20" t="s">
        <v>25</v>
      </c>
      <c r="D608" s="20" t="s">
        <v>21</v>
      </c>
      <c r="E608" s="21">
        <v>737</v>
      </c>
      <c r="F608" s="22">
        <v>0.0323</v>
      </c>
      <c r="G608" s="19">
        <v>43762</v>
      </c>
      <c r="H608" s="21">
        <v>0</v>
      </c>
      <c r="I608" s="24">
        <f>E608*F608*10000</f>
        <v>238051</v>
      </c>
      <c r="J608" s="24">
        <f t="shared" si="22"/>
        <v>238051</v>
      </c>
    </row>
    <row r="609" ht="18.75" hidden="1" customHeight="1" spans="1:10">
      <c r="A609" s="18" t="s">
        <v>132</v>
      </c>
      <c r="B609" s="18" t="s">
        <v>27</v>
      </c>
      <c r="C609" s="20" t="s">
        <v>25</v>
      </c>
      <c r="D609" s="20" t="s">
        <v>23</v>
      </c>
      <c r="E609" s="21">
        <v>718</v>
      </c>
      <c r="F609" s="22">
        <v>0.0323</v>
      </c>
      <c r="G609" s="19">
        <v>43579</v>
      </c>
      <c r="H609" s="21">
        <v>0</v>
      </c>
      <c r="I609" s="24">
        <f>E609*F609*10000*0.5</f>
        <v>115957</v>
      </c>
      <c r="J609" s="24">
        <f t="shared" si="22"/>
        <v>115957</v>
      </c>
    </row>
    <row r="610" ht="18.75" hidden="1" customHeight="1" spans="1:10">
      <c r="A610" s="18" t="s">
        <v>132</v>
      </c>
      <c r="B610" s="18" t="s">
        <v>27</v>
      </c>
      <c r="C610" s="20" t="s">
        <v>25</v>
      </c>
      <c r="D610" s="20" t="s">
        <v>23</v>
      </c>
      <c r="E610" s="21">
        <v>718</v>
      </c>
      <c r="F610" s="22">
        <v>0.0323</v>
      </c>
      <c r="G610" s="19">
        <v>43762</v>
      </c>
      <c r="H610" s="21">
        <v>0</v>
      </c>
      <c r="I610" s="24">
        <f>E610*F610*10000*0.5</f>
        <v>115957</v>
      </c>
      <c r="J610" s="24">
        <f t="shared" si="22"/>
        <v>115957</v>
      </c>
    </row>
    <row r="611" ht="18.75" hidden="1" customHeight="1" spans="1:10">
      <c r="A611" s="18" t="s">
        <v>132</v>
      </c>
      <c r="B611" s="18" t="s">
        <v>31</v>
      </c>
      <c r="C611" s="20" t="s">
        <v>32</v>
      </c>
      <c r="D611" s="20" t="s">
        <v>33</v>
      </c>
      <c r="E611" s="21">
        <v>181.22</v>
      </c>
      <c r="F611" s="22">
        <v>0.0243</v>
      </c>
      <c r="G611" s="19">
        <v>43565</v>
      </c>
      <c r="H611" s="21">
        <f>(E611)*10000</f>
        <v>1812200</v>
      </c>
      <c r="I611" s="24">
        <f>E611*F611*10000</f>
        <v>44036.46</v>
      </c>
      <c r="J611" s="24">
        <f t="shared" si="22"/>
        <v>1856236.46</v>
      </c>
    </row>
    <row r="612" ht="18.75" hidden="1" customHeight="1" spans="1:10">
      <c r="A612" s="18" t="s">
        <v>132</v>
      </c>
      <c r="B612" s="18" t="s">
        <v>34</v>
      </c>
      <c r="C612" s="20" t="s">
        <v>32</v>
      </c>
      <c r="D612" s="20" t="s">
        <v>17</v>
      </c>
      <c r="E612" s="21">
        <v>588</v>
      </c>
      <c r="F612" s="22">
        <v>0.0265</v>
      </c>
      <c r="G612" s="19">
        <v>43565</v>
      </c>
      <c r="H612" s="21">
        <v>0</v>
      </c>
      <c r="I612" s="24">
        <f>E612*F612*10000</f>
        <v>155820</v>
      </c>
      <c r="J612" s="24">
        <f t="shared" si="22"/>
        <v>155820</v>
      </c>
    </row>
    <row r="613" ht="18.75" hidden="1" customHeight="1" spans="1:10">
      <c r="A613" s="18" t="s">
        <v>132</v>
      </c>
      <c r="B613" s="18" t="s">
        <v>35</v>
      </c>
      <c r="C613" s="20" t="s">
        <v>32</v>
      </c>
      <c r="D613" s="20" t="s">
        <v>21</v>
      </c>
      <c r="E613" s="21">
        <v>498</v>
      </c>
      <c r="F613" s="22">
        <v>0.0298</v>
      </c>
      <c r="G613" s="19">
        <v>43565</v>
      </c>
      <c r="H613" s="21">
        <v>0</v>
      </c>
      <c r="I613" s="24">
        <f>E613*F613*10000</f>
        <v>148404</v>
      </c>
      <c r="J613" s="24">
        <f t="shared" si="22"/>
        <v>148404</v>
      </c>
    </row>
    <row r="614" ht="18.75" hidden="1" customHeight="1" spans="1:10">
      <c r="A614" s="18" t="s">
        <v>132</v>
      </c>
      <c r="B614" s="18" t="s">
        <v>36</v>
      </c>
      <c r="C614" s="20" t="s">
        <v>32</v>
      </c>
      <c r="D614" s="20" t="s">
        <v>23</v>
      </c>
      <c r="E614" s="21">
        <v>543</v>
      </c>
      <c r="F614" s="22">
        <v>0.0312</v>
      </c>
      <c r="G614" s="19">
        <v>43565</v>
      </c>
      <c r="H614" s="21">
        <v>0</v>
      </c>
      <c r="I614" s="24">
        <f>E614*F614*10000*0.5</f>
        <v>84708</v>
      </c>
      <c r="J614" s="24">
        <f t="shared" si="22"/>
        <v>84708</v>
      </c>
    </row>
    <row r="615" ht="18.75" hidden="1" customHeight="1" spans="1:10">
      <c r="A615" s="18" t="s">
        <v>132</v>
      </c>
      <c r="B615" s="18" t="s">
        <v>36</v>
      </c>
      <c r="C615" s="20" t="s">
        <v>32</v>
      </c>
      <c r="D615" s="20" t="s">
        <v>23</v>
      </c>
      <c r="E615" s="21">
        <v>543</v>
      </c>
      <c r="F615" s="22">
        <v>0.0312</v>
      </c>
      <c r="G615" s="19">
        <v>43748</v>
      </c>
      <c r="H615" s="21">
        <v>0</v>
      </c>
      <c r="I615" s="24">
        <f>E615*F615*10000*0.5</f>
        <v>84708</v>
      </c>
      <c r="J615" s="24">
        <f t="shared" si="22"/>
        <v>84708</v>
      </c>
    </row>
    <row r="616" ht="18.75" hidden="1" customHeight="1" spans="1:10">
      <c r="A616" s="18" t="s">
        <v>132</v>
      </c>
      <c r="B616" s="18" t="s">
        <v>37</v>
      </c>
      <c r="C616" s="20" t="s">
        <v>38</v>
      </c>
      <c r="D616" s="20" t="s">
        <v>33</v>
      </c>
      <c r="E616" s="21">
        <v>175</v>
      </c>
      <c r="F616" s="22">
        <v>0.0259</v>
      </c>
      <c r="G616" s="19">
        <v>43633</v>
      </c>
      <c r="H616" s="21">
        <f>(E616)*10000</f>
        <v>1750000</v>
      </c>
      <c r="I616" s="24">
        <f>E616*F616*10000</f>
        <v>45325</v>
      </c>
      <c r="J616" s="24">
        <f t="shared" si="22"/>
        <v>1795325</v>
      </c>
    </row>
    <row r="617" ht="18.75" hidden="1" customHeight="1" spans="1:10">
      <c r="A617" s="18" t="s">
        <v>132</v>
      </c>
      <c r="B617" s="18" t="s">
        <v>39</v>
      </c>
      <c r="C617" s="20" t="s">
        <v>38</v>
      </c>
      <c r="D617" s="20" t="s">
        <v>17</v>
      </c>
      <c r="E617" s="21">
        <v>475</v>
      </c>
      <c r="F617" s="22">
        <v>0.0277</v>
      </c>
      <c r="G617" s="19">
        <v>43633</v>
      </c>
      <c r="H617" s="21">
        <v>0</v>
      </c>
      <c r="I617" s="24">
        <f>E617*F617*10000</f>
        <v>131575</v>
      </c>
      <c r="J617" s="24">
        <f t="shared" si="22"/>
        <v>131575</v>
      </c>
    </row>
    <row r="618" ht="18.75" hidden="1" customHeight="1" spans="1:10">
      <c r="A618" s="18" t="s">
        <v>132</v>
      </c>
      <c r="B618" s="18" t="s">
        <v>40</v>
      </c>
      <c r="C618" s="20" t="s">
        <v>38</v>
      </c>
      <c r="D618" s="20" t="s">
        <v>21</v>
      </c>
      <c r="E618" s="21">
        <v>175</v>
      </c>
      <c r="F618" s="22">
        <v>0.0302</v>
      </c>
      <c r="G618" s="19">
        <v>43633</v>
      </c>
      <c r="H618" s="21">
        <v>0</v>
      </c>
      <c r="I618" s="24">
        <f>E618*F618*10000</f>
        <v>52850</v>
      </c>
      <c r="J618" s="24">
        <f t="shared" si="22"/>
        <v>52850</v>
      </c>
    </row>
    <row r="619" ht="18.75" hidden="1" customHeight="1" spans="1:10">
      <c r="A619" s="18" t="s">
        <v>132</v>
      </c>
      <c r="B619" s="18" t="s">
        <v>41</v>
      </c>
      <c r="C619" s="20" t="s">
        <v>38</v>
      </c>
      <c r="D619" s="20" t="s">
        <v>23</v>
      </c>
      <c r="E619" s="21">
        <v>175</v>
      </c>
      <c r="F619" s="22">
        <v>0.0308</v>
      </c>
      <c r="G619" s="19">
        <v>43633</v>
      </c>
      <c r="H619" s="21">
        <v>0</v>
      </c>
      <c r="I619" s="24">
        <f>E619*F619*10000*0.5</f>
        <v>26950</v>
      </c>
      <c r="J619" s="24">
        <f t="shared" si="22"/>
        <v>26950</v>
      </c>
    </row>
    <row r="620" ht="18.75" hidden="1" customHeight="1" spans="1:10">
      <c r="A620" s="18" t="s">
        <v>132</v>
      </c>
      <c r="B620" s="18" t="s">
        <v>41</v>
      </c>
      <c r="C620" s="20" t="s">
        <v>38</v>
      </c>
      <c r="D620" s="20" t="s">
        <v>23</v>
      </c>
      <c r="E620" s="21">
        <v>175</v>
      </c>
      <c r="F620" s="22">
        <v>0.0308</v>
      </c>
      <c r="G620" s="19">
        <v>43816</v>
      </c>
      <c r="H620" s="21">
        <v>0</v>
      </c>
      <c r="I620" s="24">
        <f>E620*F620*10000*0.5</f>
        <v>26950</v>
      </c>
      <c r="J620" s="24">
        <f t="shared" si="22"/>
        <v>26950</v>
      </c>
    </row>
    <row r="621" ht="18.75" hidden="1" customHeight="1" spans="1:11">
      <c r="A621" s="18" t="s">
        <v>132</v>
      </c>
      <c r="B621" s="18" t="s">
        <v>44</v>
      </c>
      <c r="C621" s="20" t="s">
        <v>43</v>
      </c>
      <c r="D621" s="20" t="s">
        <v>17</v>
      </c>
      <c r="E621" s="21">
        <v>450</v>
      </c>
      <c r="F621" s="22">
        <v>0.0254</v>
      </c>
      <c r="G621" s="19">
        <v>43678</v>
      </c>
      <c r="H621" s="21">
        <v>0</v>
      </c>
      <c r="I621" s="24">
        <f>E621*F621*10000</f>
        <v>114300</v>
      </c>
      <c r="J621" s="24">
        <f t="shared" si="22"/>
        <v>114300</v>
      </c>
      <c r="K621" s="1" t="s">
        <v>29</v>
      </c>
    </row>
    <row r="622" ht="18.75" hidden="1" customHeight="1" spans="1:11">
      <c r="A622" s="18" t="s">
        <v>132</v>
      </c>
      <c r="B622" s="18" t="s">
        <v>45</v>
      </c>
      <c r="C622" s="20" t="s">
        <v>43</v>
      </c>
      <c r="D622" s="20" t="s">
        <v>23</v>
      </c>
      <c r="E622" s="21">
        <v>550</v>
      </c>
      <c r="F622" s="22">
        <v>0.0275</v>
      </c>
      <c r="G622" s="19">
        <v>43498</v>
      </c>
      <c r="H622" s="21">
        <v>0</v>
      </c>
      <c r="I622" s="24">
        <f>E622*F622*10000*0.5</f>
        <v>75625</v>
      </c>
      <c r="J622" s="24">
        <f t="shared" si="22"/>
        <v>75625</v>
      </c>
      <c r="K622" s="1" t="s">
        <v>29</v>
      </c>
    </row>
    <row r="623" ht="18.75" hidden="1" customHeight="1" spans="1:11">
      <c r="A623" s="18" t="s">
        <v>132</v>
      </c>
      <c r="B623" s="18" t="s">
        <v>45</v>
      </c>
      <c r="C623" s="20" t="s">
        <v>43</v>
      </c>
      <c r="D623" s="20" t="s">
        <v>23</v>
      </c>
      <c r="E623" s="21">
        <v>550</v>
      </c>
      <c r="F623" s="22">
        <v>0.0275</v>
      </c>
      <c r="G623" s="19">
        <v>43678</v>
      </c>
      <c r="H623" s="21">
        <v>0</v>
      </c>
      <c r="I623" s="24">
        <f>E623*F623*10000*0.5</f>
        <v>75625</v>
      </c>
      <c r="J623" s="24">
        <f t="shared" si="22"/>
        <v>75625</v>
      </c>
      <c r="K623" s="1" t="s">
        <v>29</v>
      </c>
    </row>
    <row r="624" ht="18.75" hidden="1" customHeight="1" spans="1:10">
      <c r="A624" s="18" t="s">
        <v>132</v>
      </c>
      <c r="B624" s="18" t="s">
        <v>46</v>
      </c>
      <c r="C624" s="20" t="s">
        <v>47</v>
      </c>
      <c r="D624" s="20" t="s">
        <v>33</v>
      </c>
      <c r="E624" s="21">
        <v>1167.45</v>
      </c>
      <c r="F624" s="22">
        <v>0.0235</v>
      </c>
      <c r="G624" s="19">
        <v>43767</v>
      </c>
      <c r="H624" s="21">
        <f>(E624)*10000</f>
        <v>11674500</v>
      </c>
      <c r="I624" s="24">
        <f>E624*F624*10000</f>
        <v>274350.75</v>
      </c>
      <c r="J624" s="24">
        <f t="shared" si="22"/>
        <v>11948850.75</v>
      </c>
    </row>
    <row r="625" ht="18.75" hidden="1" customHeight="1" spans="1:10">
      <c r="A625" s="18" t="s">
        <v>132</v>
      </c>
      <c r="B625" s="18" t="s">
        <v>48</v>
      </c>
      <c r="C625" s="20" t="s">
        <v>47</v>
      </c>
      <c r="D625" s="20" t="s">
        <v>17</v>
      </c>
      <c r="E625" s="21">
        <v>134</v>
      </c>
      <c r="F625" s="22">
        <v>0.0245</v>
      </c>
      <c r="G625" s="19">
        <v>43767</v>
      </c>
      <c r="H625" s="21">
        <v>0</v>
      </c>
      <c r="I625" s="24">
        <f>E625*F625*10000</f>
        <v>32830</v>
      </c>
      <c r="J625" s="24">
        <f t="shared" si="22"/>
        <v>32830</v>
      </c>
    </row>
    <row r="626" ht="18.75" hidden="1" customHeight="1" spans="1:10">
      <c r="A626" s="18" t="s">
        <v>132</v>
      </c>
      <c r="B626" s="18" t="s">
        <v>49</v>
      </c>
      <c r="C626" s="20" t="s">
        <v>47</v>
      </c>
      <c r="D626" s="20" t="s">
        <v>23</v>
      </c>
      <c r="E626" s="21">
        <v>1041</v>
      </c>
      <c r="F626" s="22">
        <v>0.0274</v>
      </c>
      <c r="G626" s="19">
        <v>43767</v>
      </c>
      <c r="H626" s="21">
        <v>0</v>
      </c>
      <c r="I626" s="24">
        <f>E626*F626*10000*0.5</f>
        <v>142617</v>
      </c>
      <c r="J626" s="24">
        <f t="shared" si="22"/>
        <v>142617</v>
      </c>
    </row>
    <row r="627" ht="18.75" hidden="1" customHeight="1" spans="1:10">
      <c r="A627" s="18" t="s">
        <v>132</v>
      </c>
      <c r="B627" s="18" t="s">
        <v>49</v>
      </c>
      <c r="C627" s="20" t="s">
        <v>47</v>
      </c>
      <c r="D627" s="20" t="s">
        <v>23</v>
      </c>
      <c r="E627" s="21">
        <v>1041</v>
      </c>
      <c r="F627" s="22">
        <v>0.0274</v>
      </c>
      <c r="G627" s="19">
        <v>43584</v>
      </c>
      <c r="H627" s="21">
        <v>0</v>
      </c>
      <c r="I627" s="24">
        <f>E627*F627*10000*0.5</f>
        <v>142617</v>
      </c>
      <c r="J627" s="24">
        <f t="shared" si="22"/>
        <v>142617</v>
      </c>
    </row>
    <row r="628" ht="18.75" hidden="1" customHeight="1" spans="1:10">
      <c r="A628" s="18" t="s">
        <v>132</v>
      </c>
      <c r="B628" s="18" t="s">
        <v>79</v>
      </c>
      <c r="C628" s="20" t="s">
        <v>80</v>
      </c>
      <c r="D628" s="20" t="s">
        <v>17</v>
      </c>
      <c r="E628" s="21">
        <v>220</v>
      </c>
      <c r="F628" s="22">
        <v>0.0283</v>
      </c>
      <c r="G628" s="19">
        <v>43804</v>
      </c>
      <c r="H628" s="21">
        <v>0</v>
      </c>
      <c r="I628" s="24">
        <f t="shared" ref="I628:I633" si="23">E628*F628*10000</f>
        <v>62260</v>
      </c>
      <c r="J628" s="24">
        <f t="shared" si="22"/>
        <v>62260</v>
      </c>
    </row>
    <row r="629" ht="18.75" hidden="1" customHeight="1" spans="1:10">
      <c r="A629" s="18" t="s">
        <v>132</v>
      </c>
      <c r="B629" s="18" t="s">
        <v>50</v>
      </c>
      <c r="C629" s="19">
        <v>42815</v>
      </c>
      <c r="D629" s="20" t="s">
        <v>33</v>
      </c>
      <c r="E629" s="21">
        <v>1068</v>
      </c>
      <c r="F629" s="22">
        <v>0.0292</v>
      </c>
      <c r="G629" s="19">
        <v>43536</v>
      </c>
      <c r="H629" s="21">
        <v>0</v>
      </c>
      <c r="I629" s="24">
        <f t="shared" si="23"/>
        <v>311856</v>
      </c>
      <c r="J629" s="24">
        <f t="shared" si="22"/>
        <v>311856</v>
      </c>
    </row>
    <row r="630" ht="18.75" hidden="1" customHeight="1" spans="1:10">
      <c r="A630" s="18" t="s">
        <v>132</v>
      </c>
      <c r="B630" s="18" t="s">
        <v>51</v>
      </c>
      <c r="C630" s="19">
        <v>42815</v>
      </c>
      <c r="D630" s="20" t="s">
        <v>17</v>
      </c>
      <c r="E630" s="21">
        <v>800</v>
      </c>
      <c r="F630" s="22">
        <v>0.0311</v>
      </c>
      <c r="G630" s="19">
        <v>43536</v>
      </c>
      <c r="H630" s="21">
        <v>0</v>
      </c>
      <c r="I630" s="24">
        <f t="shared" si="23"/>
        <v>248800</v>
      </c>
      <c r="J630" s="24">
        <f t="shared" si="22"/>
        <v>248800</v>
      </c>
    </row>
    <row r="631" ht="18.75" hidden="1" customHeight="1" spans="1:10">
      <c r="A631" s="18" t="s">
        <v>132</v>
      </c>
      <c r="B631" s="18" t="s">
        <v>52</v>
      </c>
      <c r="C631" s="19">
        <v>42815</v>
      </c>
      <c r="D631" s="20" t="s">
        <v>21</v>
      </c>
      <c r="E631" s="21">
        <v>132</v>
      </c>
      <c r="F631" s="22">
        <v>0.034</v>
      </c>
      <c r="G631" s="19">
        <v>43536</v>
      </c>
      <c r="H631" s="21">
        <v>0</v>
      </c>
      <c r="I631" s="24">
        <f t="shared" si="23"/>
        <v>44880</v>
      </c>
      <c r="J631" s="24">
        <f t="shared" si="22"/>
        <v>44880</v>
      </c>
    </row>
    <row r="632" ht="18.75" hidden="1" customHeight="1" spans="1:10">
      <c r="A632" s="18" t="s">
        <v>132</v>
      </c>
      <c r="B632" s="18" t="s">
        <v>81</v>
      </c>
      <c r="C632" s="19">
        <v>42902</v>
      </c>
      <c r="D632" s="20" t="s">
        <v>17</v>
      </c>
      <c r="E632" s="21">
        <v>1553</v>
      </c>
      <c r="F632" s="22">
        <v>0.037</v>
      </c>
      <c r="G632" s="19">
        <v>43625</v>
      </c>
      <c r="H632" s="21">
        <v>0</v>
      </c>
      <c r="I632" s="24">
        <f t="shared" si="23"/>
        <v>574610</v>
      </c>
      <c r="J632" s="24">
        <f t="shared" si="22"/>
        <v>574610</v>
      </c>
    </row>
    <row r="633" ht="18.75" hidden="1" customHeight="1" spans="1:10">
      <c r="A633" s="18" t="s">
        <v>132</v>
      </c>
      <c r="B633" s="18" t="s">
        <v>54</v>
      </c>
      <c r="C633" s="19">
        <v>42983</v>
      </c>
      <c r="D633" s="20" t="s">
        <v>33</v>
      </c>
      <c r="E633" s="21">
        <v>394</v>
      </c>
      <c r="F633" s="22">
        <v>0.0358</v>
      </c>
      <c r="G633" s="19">
        <v>43704</v>
      </c>
      <c r="H633" s="21">
        <v>0</v>
      </c>
      <c r="I633" s="24">
        <f t="shared" si="23"/>
        <v>141052</v>
      </c>
      <c r="J633" s="24">
        <f t="shared" si="22"/>
        <v>141052</v>
      </c>
    </row>
    <row r="634" ht="18.75" hidden="1" customHeight="1" spans="1:10">
      <c r="A634" s="18" t="s">
        <v>132</v>
      </c>
      <c r="B634" s="18" t="s">
        <v>55</v>
      </c>
      <c r="C634" s="19">
        <v>42983</v>
      </c>
      <c r="D634" s="20" t="s">
        <v>23</v>
      </c>
      <c r="E634" s="21">
        <v>813</v>
      </c>
      <c r="F634" s="22">
        <v>0.0393</v>
      </c>
      <c r="G634" s="19">
        <v>43520</v>
      </c>
      <c r="H634" s="21">
        <v>0</v>
      </c>
      <c r="I634" s="24">
        <f>E634*F634*10000*0.5</f>
        <v>159754.5</v>
      </c>
      <c r="J634" s="24">
        <f t="shared" si="22"/>
        <v>159754.5</v>
      </c>
    </row>
    <row r="635" ht="18.75" hidden="1" customHeight="1" spans="1:10">
      <c r="A635" s="18" t="s">
        <v>132</v>
      </c>
      <c r="B635" s="18" t="s">
        <v>55</v>
      </c>
      <c r="C635" s="19">
        <v>42983</v>
      </c>
      <c r="D635" s="20" t="s">
        <v>23</v>
      </c>
      <c r="E635" s="21">
        <v>813</v>
      </c>
      <c r="F635" s="22">
        <v>0.0393</v>
      </c>
      <c r="G635" s="19">
        <v>43704</v>
      </c>
      <c r="H635" s="21">
        <v>0</v>
      </c>
      <c r="I635" s="24">
        <f>E635*F635*10000*0.5</f>
        <v>159754.5</v>
      </c>
      <c r="J635" s="24">
        <f t="shared" si="22"/>
        <v>159754.5</v>
      </c>
    </row>
    <row r="636" ht="18.75" hidden="1" customHeight="1" spans="1:11">
      <c r="A636" s="18" t="s">
        <v>132</v>
      </c>
      <c r="B636" s="18" t="s">
        <v>57</v>
      </c>
      <c r="C636" s="19" t="s">
        <v>58</v>
      </c>
      <c r="D636" s="20" t="s">
        <v>17</v>
      </c>
      <c r="E636" s="21">
        <v>250</v>
      </c>
      <c r="F636" s="22">
        <v>0.0333</v>
      </c>
      <c r="G636" s="19">
        <v>43655</v>
      </c>
      <c r="H636" s="21">
        <v>0</v>
      </c>
      <c r="I636" s="24">
        <f>E636*F636*10000</f>
        <v>83250</v>
      </c>
      <c r="J636" s="24">
        <f t="shared" si="22"/>
        <v>83250</v>
      </c>
      <c r="K636" s="1" t="s">
        <v>59</v>
      </c>
    </row>
    <row r="637" ht="18.75" hidden="1" customHeight="1" spans="1:12">
      <c r="A637" s="18" t="s">
        <v>132</v>
      </c>
      <c r="B637" s="18" t="s">
        <v>57</v>
      </c>
      <c r="C637" s="19" t="s">
        <v>58</v>
      </c>
      <c r="D637" s="20" t="s">
        <v>17</v>
      </c>
      <c r="E637" s="21">
        <v>535</v>
      </c>
      <c r="F637" s="22">
        <v>0.0333</v>
      </c>
      <c r="G637" s="19">
        <v>43655</v>
      </c>
      <c r="H637" s="21">
        <v>0</v>
      </c>
      <c r="I637" s="24">
        <f>E637*F637*10000</f>
        <v>178155</v>
      </c>
      <c r="J637" s="24">
        <f t="shared" si="22"/>
        <v>178155</v>
      </c>
      <c r="K637" s="1" t="s">
        <v>66</v>
      </c>
      <c r="L637" s="1" t="s">
        <v>133</v>
      </c>
    </row>
    <row r="638" ht="18.75" hidden="1" customHeight="1" spans="1:11">
      <c r="A638" s="18" t="s">
        <v>132</v>
      </c>
      <c r="B638" s="18" t="s">
        <v>86</v>
      </c>
      <c r="C638" s="19" t="s">
        <v>58</v>
      </c>
      <c r="D638" s="20" t="s">
        <v>21</v>
      </c>
      <c r="E638" s="21">
        <v>438</v>
      </c>
      <c r="F638" s="22">
        <v>0.0389</v>
      </c>
      <c r="G638" s="19">
        <v>43655</v>
      </c>
      <c r="H638" s="21">
        <v>0</v>
      </c>
      <c r="I638" s="24">
        <f>E638*F638*10000</f>
        <v>170382</v>
      </c>
      <c r="J638" s="24">
        <f t="shared" si="22"/>
        <v>170382</v>
      </c>
      <c r="K638" s="1" t="s">
        <v>59</v>
      </c>
    </row>
    <row r="639" ht="18.75" hidden="1" customHeight="1" spans="1:12">
      <c r="A639" s="18" t="s">
        <v>132</v>
      </c>
      <c r="B639" s="18" t="s">
        <v>60</v>
      </c>
      <c r="C639" s="19" t="s">
        <v>58</v>
      </c>
      <c r="D639" s="20" t="s">
        <v>23</v>
      </c>
      <c r="E639" s="21">
        <f>5415+1794</f>
        <v>7209</v>
      </c>
      <c r="F639" s="22">
        <v>0.0404</v>
      </c>
      <c r="G639" s="19">
        <v>43655</v>
      </c>
      <c r="H639" s="21">
        <v>0</v>
      </c>
      <c r="I639" s="24">
        <f>E639*F639*10000*0.5</f>
        <v>1456218</v>
      </c>
      <c r="J639" s="24">
        <f t="shared" si="22"/>
        <v>1456218</v>
      </c>
      <c r="K639" s="1" t="s">
        <v>66</v>
      </c>
      <c r="L639" s="1" t="s">
        <v>134</v>
      </c>
    </row>
    <row r="640" ht="18.75" hidden="1" customHeight="1" spans="1:12">
      <c r="A640" s="18" t="s">
        <v>132</v>
      </c>
      <c r="B640" s="18" t="s">
        <v>60</v>
      </c>
      <c r="C640" s="19" t="s">
        <v>58</v>
      </c>
      <c r="D640" s="20" t="s">
        <v>23</v>
      </c>
      <c r="E640" s="21">
        <v>7209</v>
      </c>
      <c r="F640" s="22">
        <v>0.0404</v>
      </c>
      <c r="G640" s="19">
        <v>43467</v>
      </c>
      <c r="H640" s="21">
        <v>0</v>
      </c>
      <c r="I640" s="24">
        <f>E640*F640*10000*0.5</f>
        <v>1456218</v>
      </c>
      <c r="J640" s="24">
        <f t="shared" si="22"/>
        <v>1456218</v>
      </c>
      <c r="K640" s="1" t="s">
        <v>66</v>
      </c>
      <c r="L640" s="1" t="s">
        <v>134</v>
      </c>
    </row>
    <row r="641" ht="18.75" hidden="1" customHeight="1" spans="1:11">
      <c r="A641" s="18" t="s">
        <v>132</v>
      </c>
      <c r="B641" s="18" t="s">
        <v>62</v>
      </c>
      <c r="C641" s="19" t="s">
        <v>63</v>
      </c>
      <c r="D641" s="20" t="s">
        <v>21</v>
      </c>
      <c r="E641" s="21">
        <v>602</v>
      </c>
      <c r="F641" s="22">
        <v>0.0394</v>
      </c>
      <c r="G641" s="19">
        <v>43565</v>
      </c>
      <c r="H641" s="21">
        <v>0</v>
      </c>
      <c r="I641" s="24">
        <f>E641*F641*10000</f>
        <v>237188</v>
      </c>
      <c r="J641" s="24">
        <f t="shared" si="22"/>
        <v>237188</v>
      </c>
      <c r="K641" s="1" t="s">
        <v>59</v>
      </c>
    </row>
    <row r="642" ht="18.75" hidden="1" customHeight="1" spans="1:11">
      <c r="A642" s="18" t="s">
        <v>132</v>
      </c>
      <c r="B642" s="18" t="s">
        <v>67</v>
      </c>
      <c r="C642" s="19" t="s">
        <v>65</v>
      </c>
      <c r="D642" s="20" t="s">
        <v>23</v>
      </c>
      <c r="E642" s="21">
        <v>2600</v>
      </c>
      <c r="F642" s="22">
        <v>0.0407</v>
      </c>
      <c r="G642" s="19">
        <v>43746</v>
      </c>
      <c r="H642" s="21">
        <v>0</v>
      </c>
      <c r="I642" s="24">
        <f>E642*F642*10000*0.5</f>
        <v>529100</v>
      </c>
      <c r="J642" s="24">
        <f t="shared" si="22"/>
        <v>529100</v>
      </c>
      <c r="K642" s="1" t="s">
        <v>68</v>
      </c>
    </row>
    <row r="643" ht="18.75" hidden="1" customHeight="1" spans="1:11">
      <c r="A643" s="18" t="s">
        <v>132</v>
      </c>
      <c r="B643" s="18" t="s">
        <v>67</v>
      </c>
      <c r="C643" s="19" t="s">
        <v>65</v>
      </c>
      <c r="D643" s="20" t="s">
        <v>23</v>
      </c>
      <c r="E643" s="21">
        <v>2600</v>
      </c>
      <c r="F643" s="22">
        <v>0.0407</v>
      </c>
      <c r="G643" s="19">
        <v>43553</v>
      </c>
      <c r="H643" s="21">
        <v>0</v>
      </c>
      <c r="I643" s="24">
        <f>E643*F643*10000*0.5</f>
        <v>529100</v>
      </c>
      <c r="J643" s="24">
        <f t="shared" si="22"/>
        <v>529100</v>
      </c>
      <c r="K643" s="1" t="s">
        <v>68</v>
      </c>
    </row>
    <row r="644" ht="18.75" hidden="1" customHeight="1" spans="1:11">
      <c r="A644" s="18" t="s">
        <v>132</v>
      </c>
      <c r="B644" s="18" t="s">
        <v>69</v>
      </c>
      <c r="C644" s="19" t="s">
        <v>70</v>
      </c>
      <c r="D644" s="20" t="s">
        <v>33</v>
      </c>
      <c r="E644" s="21">
        <v>687</v>
      </c>
      <c r="F644" s="22">
        <v>0.0357</v>
      </c>
      <c r="G644" s="19">
        <v>43769</v>
      </c>
      <c r="H644" s="21">
        <v>0</v>
      </c>
      <c r="I644" s="24">
        <f>E644*F644*10000</f>
        <v>245259</v>
      </c>
      <c r="J644" s="24">
        <f t="shared" si="22"/>
        <v>245259</v>
      </c>
      <c r="K644" s="1" t="s">
        <v>59</v>
      </c>
    </row>
    <row r="645" ht="18.75" hidden="1" customHeight="1" spans="1:10">
      <c r="A645" s="27" t="s">
        <v>135</v>
      </c>
      <c r="B645" s="18"/>
      <c r="C645" s="20"/>
      <c r="D645" s="20"/>
      <c r="E645" s="21">
        <f>SUM(SUMIFS(E646:E646,D646:D646,{"3年","5年","7年"}),SUMIFS(E646:E646,D646:D646,"10年")/2)</f>
        <v>2675</v>
      </c>
      <c r="F645" s="22">
        <v>0</v>
      </c>
      <c r="G645" s="28"/>
      <c r="H645" s="21">
        <f>(SUM(H646:H646))</f>
        <v>26750000</v>
      </c>
      <c r="I645" s="24">
        <f>SUM(I646)</f>
        <v>1102100</v>
      </c>
      <c r="J645" s="24">
        <f>SUM(J646:J646)</f>
        <v>27852100</v>
      </c>
    </row>
    <row r="646" ht="18.75" hidden="1" customHeight="1" spans="1:10">
      <c r="A646" s="17" t="s">
        <v>136</v>
      </c>
      <c r="B646" s="18" t="s">
        <v>15</v>
      </c>
      <c r="C646" s="20" t="s">
        <v>16</v>
      </c>
      <c r="D646" s="20" t="s">
        <v>17</v>
      </c>
      <c r="E646" s="21">
        <v>2675</v>
      </c>
      <c r="F646" s="22">
        <v>0.0412</v>
      </c>
      <c r="G646" s="19">
        <v>43629</v>
      </c>
      <c r="H646" s="21">
        <f>(E646)*10000</f>
        <v>26750000</v>
      </c>
      <c r="I646" s="24">
        <f>E646*F646*10000</f>
        <v>1102100</v>
      </c>
      <c r="J646" s="24">
        <f>H646+I646</f>
        <v>27852100</v>
      </c>
    </row>
    <row r="647" ht="18.75" hidden="1" customHeight="1" spans="1:10">
      <c r="A647" s="27" t="s">
        <v>137</v>
      </c>
      <c r="B647" s="18"/>
      <c r="C647" s="20"/>
      <c r="D647" s="20"/>
      <c r="E647" s="21">
        <f>SUM(SUMIFS(E648:E655,D648:D655,{"3年","5年","7年"}),SUMIFS(E648:E655,D648:D655,"10年")/2)</f>
        <v>8622</v>
      </c>
      <c r="F647" s="22">
        <v>0</v>
      </c>
      <c r="G647" s="28"/>
      <c r="H647" s="21">
        <f>(SUM(H648:H655))</f>
        <v>9000000</v>
      </c>
      <c r="I647" s="33">
        <f>SUM(I648:I655)</f>
        <v>3159313</v>
      </c>
      <c r="J647" s="33">
        <f>SUM(J648:J655)</f>
        <v>12159313</v>
      </c>
    </row>
    <row r="648" ht="18.75" hidden="1" customHeight="1" spans="1:10">
      <c r="A648" s="18" t="s">
        <v>138</v>
      </c>
      <c r="B648" s="18" t="s">
        <v>18</v>
      </c>
      <c r="C648" s="20" t="s">
        <v>19</v>
      </c>
      <c r="D648" s="20" t="s">
        <v>17</v>
      </c>
      <c r="E648" s="21">
        <v>2167</v>
      </c>
      <c r="F648" s="22">
        <v>0.0325</v>
      </c>
      <c r="G648" s="19">
        <v>43621</v>
      </c>
      <c r="H648" s="21">
        <v>0</v>
      </c>
      <c r="I648" s="24">
        <f>E648*F648*10000</f>
        <v>704275</v>
      </c>
      <c r="J648" s="24">
        <f t="shared" ref="J648:J655" si="24">H648+I648</f>
        <v>704275</v>
      </c>
    </row>
    <row r="649" ht="18.75" hidden="1" customHeight="1" spans="1:10">
      <c r="A649" s="18" t="s">
        <v>138</v>
      </c>
      <c r="B649" s="18" t="s">
        <v>20</v>
      </c>
      <c r="C649" s="20" t="s">
        <v>19</v>
      </c>
      <c r="D649" s="20" t="s">
        <v>21</v>
      </c>
      <c r="E649" s="21">
        <v>1443</v>
      </c>
      <c r="F649" s="22">
        <v>0.0352</v>
      </c>
      <c r="G649" s="19">
        <v>43621</v>
      </c>
      <c r="H649" s="21">
        <v>0</v>
      </c>
      <c r="I649" s="24">
        <f>E649*F649*10000</f>
        <v>507936</v>
      </c>
      <c r="J649" s="24">
        <f t="shared" si="24"/>
        <v>507936</v>
      </c>
    </row>
    <row r="650" ht="18.75" hidden="1" customHeight="1" spans="1:10">
      <c r="A650" s="18" t="s">
        <v>138</v>
      </c>
      <c r="B650" s="18" t="s">
        <v>22</v>
      </c>
      <c r="C650" s="20" t="s">
        <v>19</v>
      </c>
      <c r="D650" s="20" t="s">
        <v>23</v>
      </c>
      <c r="E650" s="21">
        <v>168</v>
      </c>
      <c r="F650" s="22">
        <v>0.0358</v>
      </c>
      <c r="G650" s="19">
        <v>43621</v>
      </c>
      <c r="H650" s="21">
        <v>0</v>
      </c>
      <c r="I650" s="24">
        <f>E650*F650*10000*0.5</f>
        <v>30072</v>
      </c>
      <c r="J650" s="24">
        <f t="shared" si="24"/>
        <v>30072</v>
      </c>
    </row>
    <row r="651" ht="18.75" hidden="1" customHeight="1" spans="1:10">
      <c r="A651" s="18" t="s">
        <v>138</v>
      </c>
      <c r="B651" s="18" t="s">
        <v>22</v>
      </c>
      <c r="C651" s="20" t="s">
        <v>19</v>
      </c>
      <c r="D651" s="20" t="s">
        <v>23</v>
      </c>
      <c r="E651" s="21">
        <v>168</v>
      </c>
      <c r="F651" s="22">
        <v>0.0358</v>
      </c>
      <c r="G651" s="19">
        <v>43804</v>
      </c>
      <c r="H651" s="21">
        <v>0</v>
      </c>
      <c r="I651" s="24">
        <f>E651*F651*10000*0.5</f>
        <v>30072</v>
      </c>
      <c r="J651" s="24">
        <f t="shared" si="24"/>
        <v>30072</v>
      </c>
    </row>
    <row r="652" ht="18.75" hidden="1" customHeight="1" spans="1:10">
      <c r="A652" s="17" t="s">
        <v>138</v>
      </c>
      <c r="B652" s="18" t="s">
        <v>15</v>
      </c>
      <c r="C652" s="20" t="s">
        <v>16</v>
      </c>
      <c r="D652" s="20" t="s">
        <v>17</v>
      </c>
      <c r="E652" s="21">
        <v>900</v>
      </c>
      <c r="F652" s="22">
        <v>0.0412</v>
      </c>
      <c r="G652" s="19">
        <v>43629</v>
      </c>
      <c r="H652" s="21">
        <f>(E652)*10000</f>
        <v>9000000</v>
      </c>
      <c r="I652" s="24">
        <f>E652*F652*10000</f>
        <v>370800</v>
      </c>
      <c r="J652" s="24">
        <f t="shared" si="24"/>
        <v>9370800</v>
      </c>
    </row>
    <row r="653" ht="18.75" hidden="1" customHeight="1" spans="1:12">
      <c r="A653" s="17" t="s">
        <v>138</v>
      </c>
      <c r="B653" s="18" t="s">
        <v>86</v>
      </c>
      <c r="C653" s="20" t="s">
        <v>58</v>
      </c>
      <c r="D653" s="20" t="s">
        <v>21</v>
      </c>
      <c r="E653" s="21">
        <v>2470</v>
      </c>
      <c r="F653" s="22">
        <v>0.0389</v>
      </c>
      <c r="G653" s="19">
        <v>43655</v>
      </c>
      <c r="H653" s="21">
        <v>0</v>
      </c>
      <c r="I653" s="24">
        <f>E653*F653*10000</f>
        <v>960830</v>
      </c>
      <c r="J653" s="24">
        <f t="shared" si="24"/>
        <v>960830</v>
      </c>
      <c r="K653" s="1" t="s">
        <v>59</v>
      </c>
      <c r="L653" s="1" t="s">
        <v>139</v>
      </c>
    </row>
    <row r="654" ht="18.75" hidden="1" customHeight="1" spans="1:12">
      <c r="A654" s="17" t="s">
        <v>138</v>
      </c>
      <c r="B654" s="18" t="s">
        <v>97</v>
      </c>
      <c r="C654" s="20" t="s">
        <v>63</v>
      </c>
      <c r="D654" s="20" t="s">
        <v>33</v>
      </c>
      <c r="E654" s="21">
        <v>652</v>
      </c>
      <c r="F654" s="22">
        <v>0.0355</v>
      </c>
      <c r="G654" s="19">
        <v>43565</v>
      </c>
      <c r="H654" s="21">
        <v>0</v>
      </c>
      <c r="I654" s="24">
        <f>E654*F654*10000</f>
        <v>231460</v>
      </c>
      <c r="J654" s="24">
        <f t="shared" si="24"/>
        <v>231460</v>
      </c>
      <c r="K654" s="1" t="s">
        <v>59</v>
      </c>
      <c r="L654" s="1" t="s">
        <v>140</v>
      </c>
    </row>
    <row r="655" ht="18.75" hidden="1" customHeight="1" spans="1:12">
      <c r="A655" s="17" t="s">
        <v>138</v>
      </c>
      <c r="B655" s="18" t="s">
        <v>62</v>
      </c>
      <c r="C655" s="20" t="s">
        <v>63</v>
      </c>
      <c r="D655" s="20" t="s">
        <v>21</v>
      </c>
      <c r="E655" s="21">
        <f>722+100</f>
        <v>822</v>
      </c>
      <c r="F655" s="22">
        <v>0.0394</v>
      </c>
      <c r="G655" s="19">
        <v>43565</v>
      </c>
      <c r="H655" s="21">
        <v>0</v>
      </c>
      <c r="I655" s="24">
        <f>E655*F655*10000</f>
        <v>323868</v>
      </c>
      <c r="J655" s="24">
        <f t="shared" si="24"/>
        <v>323868</v>
      </c>
      <c r="K655" s="1" t="s">
        <v>59</v>
      </c>
      <c r="L655" s="1" t="s">
        <v>141</v>
      </c>
    </row>
    <row r="656" ht="18.75" hidden="1" customHeight="1" spans="1:10">
      <c r="A656" s="27" t="s">
        <v>142</v>
      </c>
      <c r="B656" s="18"/>
      <c r="C656" s="20"/>
      <c r="D656" s="20"/>
      <c r="E656" s="21">
        <f>SUM(SUMIFS(E657:E708,D657:D708,{"3年","5年","7年"}),SUMIFS(E657:E708,D657:D708,"10年")/2)</f>
        <v>1049170.19</v>
      </c>
      <c r="F656" s="22">
        <v>0</v>
      </c>
      <c r="G656" s="28"/>
      <c r="H656" s="21">
        <f>(SUM(H657:H708))</f>
        <v>1225993300</v>
      </c>
      <c r="I656" s="33">
        <f>SUM(I657:I708)</f>
        <v>329074408.75</v>
      </c>
      <c r="J656" s="33">
        <f>SUM(J657:J708)</f>
        <v>1555067708.75</v>
      </c>
    </row>
    <row r="657" ht="18.75" hidden="1" customHeight="1" spans="1:10">
      <c r="A657" s="18" t="s">
        <v>143</v>
      </c>
      <c r="B657" s="18" t="s">
        <v>18</v>
      </c>
      <c r="C657" s="20" t="s">
        <v>19</v>
      </c>
      <c r="D657" s="20" t="s">
        <v>17</v>
      </c>
      <c r="E657" s="21">
        <v>1917</v>
      </c>
      <c r="F657" s="22">
        <v>0.0325</v>
      </c>
      <c r="G657" s="19">
        <v>43621</v>
      </c>
      <c r="H657" s="21">
        <v>0</v>
      </c>
      <c r="I657" s="24">
        <f>E657*F657*10000</f>
        <v>623025</v>
      </c>
      <c r="J657" s="24">
        <f t="shared" ref="J657:J708" si="25">H657+I657</f>
        <v>623025</v>
      </c>
    </row>
    <row r="658" ht="18.75" hidden="1" customHeight="1" spans="1:10">
      <c r="A658" s="18" t="s">
        <v>143</v>
      </c>
      <c r="B658" s="18" t="s">
        <v>18</v>
      </c>
      <c r="C658" s="20" t="s">
        <v>19</v>
      </c>
      <c r="D658" s="20" t="s">
        <v>17</v>
      </c>
      <c r="E658" s="21">
        <v>8333</v>
      </c>
      <c r="F658" s="22">
        <v>0.0325</v>
      </c>
      <c r="G658" s="19">
        <v>43621</v>
      </c>
      <c r="H658" s="21">
        <v>0</v>
      </c>
      <c r="I658" s="24">
        <f>E658*F658*10000</f>
        <v>2708225</v>
      </c>
      <c r="J658" s="24">
        <f t="shared" si="25"/>
        <v>2708225</v>
      </c>
    </row>
    <row r="659" ht="18.75" hidden="1" customHeight="1" spans="1:10">
      <c r="A659" s="18" t="s">
        <v>143</v>
      </c>
      <c r="B659" s="18" t="s">
        <v>20</v>
      </c>
      <c r="C659" s="20" t="s">
        <v>19</v>
      </c>
      <c r="D659" s="20" t="s">
        <v>21</v>
      </c>
      <c r="E659" s="21">
        <v>5556</v>
      </c>
      <c r="F659" s="22">
        <v>0.0352</v>
      </c>
      <c r="G659" s="19">
        <v>43621</v>
      </c>
      <c r="H659" s="21">
        <v>0</v>
      </c>
      <c r="I659" s="24">
        <f>E659*F659*10000</f>
        <v>1955712</v>
      </c>
      <c r="J659" s="24">
        <f t="shared" si="25"/>
        <v>1955712</v>
      </c>
    </row>
    <row r="660" ht="18.75" hidden="1" customHeight="1" spans="1:10">
      <c r="A660" s="18" t="s">
        <v>143</v>
      </c>
      <c r="B660" s="18" t="s">
        <v>20</v>
      </c>
      <c r="C660" s="20" t="s">
        <v>19</v>
      </c>
      <c r="D660" s="20" t="s">
        <v>21</v>
      </c>
      <c r="E660" s="21">
        <v>1278</v>
      </c>
      <c r="F660" s="22">
        <v>0.0352</v>
      </c>
      <c r="G660" s="19">
        <v>43621</v>
      </c>
      <c r="H660" s="21">
        <v>0</v>
      </c>
      <c r="I660" s="24">
        <f>E660*F660*10000</f>
        <v>449856</v>
      </c>
      <c r="J660" s="24">
        <f t="shared" si="25"/>
        <v>449856</v>
      </c>
    </row>
    <row r="661" ht="18.75" hidden="1" customHeight="1" spans="1:10">
      <c r="A661" s="18" t="s">
        <v>143</v>
      </c>
      <c r="B661" s="18" t="s">
        <v>22</v>
      </c>
      <c r="C661" s="20" t="s">
        <v>19</v>
      </c>
      <c r="D661" s="20" t="s">
        <v>23</v>
      </c>
      <c r="E661" s="21">
        <v>8333</v>
      </c>
      <c r="F661" s="22">
        <v>0.0358</v>
      </c>
      <c r="G661" s="19">
        <v>43621</v>
      </c>
      <c r="H661" s="21">
        <v>0</v>
      </c>
      <c r="I661" s="24">
        <f>E661*F661*10000*0.5</f>
        <v>1491607</v>
      </c>
      <c r="J661" s="24">
        <f t="shared" si="25"/>
        <v>1491607</v>
      </c>
    </row>
    <row r="662" ht="18.75" hidden="1" customHeight="1" spans="1:10">
      <c r="A662" s="18" t="s">
        <v>143</v>
      </c>
      <c r="B662" s="18" t="s">
        <v>22</v>
      </c>
      <c r="C662" s="20" t="s">
        <v>19</v>
      </c>
      <c r="D662" s="20" t="s">
        <v>23</v>
      </c>
      <c r="E662" s="21">
        <v>8333</v>
      </c>
      <c r="F662" s="22">
        <v>0.0358</v>
      </c>
      <c r="G662" s="19">
        <v>43804</v>
      </c>
      <c r="H662" s="21">
        <v>0</v>
      </c>
      <c r="I662" s="24">
        <f>E662*F662*10000*0.5</f>
        <v>1491607</v>
      </c>
      <c r="J662" s="24">
        <f t="shared" si="25"/>
        <v>1491607</v>
      </c>
    </row>
    <row r="663" ht="18.75" hidden="1" customHeight="1" spans="1:10">
      <c r="A663" s="18" t="s">
        <v>143</v>
      </c>
      <c r="B663" s="18" t="s">
        <v>22</v>
      </c>
      <c r="C663" s="20" t="s">
        <v>19</v>
      </c>
      <c r="D663" s="20" t="s">
        <v>23</v>
      </c>
      <c r="E663" s="21">
        <v>1278</v>
      </c>
      <c r="F663" s="22">
        <v>0.0358</v>
      </c>
      <c r="G663" s="19">
        <v>43621</v>
      </c>
      <c r="H663" s="21">
        <v>0</v>
      </c>
      <c r="I663" s="24">
        <f>E663*F663*10000*0.5</f>
        <v>228762</v>
      </c>
      <c r="J663" s="24">
        <f t="shared" si="25"/>
        <v>228762</v>
      </c>
    </row>
    <row r="664" ht="18.75" hidden="1" customHeight="1" spans="1:10">
      <c r="A664" s="18" t="s">
        <v>143</v>
      </c>
      <c r="B664" s="18" t="s">
        <v>22</v>
      </c>
      <c r="C664" s="20" t="s">
        <v>19</v>
      </c>
      <c r="D664" s="20" t="s">
        <v>23</v>
      </c>
      <c r="E664" s="21">
        <v>1278</v>
      </c>
      <c r="F664" s="22">
        <v>0.0358</v>
      </c>
      <c r="G664" s="19">
        <v>43804</v>
      </c>
      <c r="H664" s="21">
        <v>0</v>
      </c>
      <c r="I664" s="24">
        <f>E664*F664*10000*0.5</f>
        <v>228762</v>
      </c>
      <c r="J664" s="24">
        <f t="shared" si="25"/>
        <v>228762</v>
      </c>
    </row>
    <row r="665" ht="18.75" hidden="1" customHeight="1" spans="1:10">
      <c r="A665" s="18" t="s">
        <v>143</v>
      </c>
      <c r="B665" s="18" t="s">
        <v>75</v>
      </c>
      <c r="C665" s="20" t="s">
        <v>76</v>
      </c>
      <c r="D665" s="20" t="s">
        <v>17</v>
      </c>
      <c r="E665" s="21">
        <v>810</v>
      </c>
      <c r="F665" s="22">
        <v>0.0372</v>
      </c>
      <c r="G665" s="19">
        <v>43693</v>
      </c>
      <c r="H665" s="21">
        <v>0</v>
      </c>
      <c r="I665" s="24">
        <f>E665*F665*10000</f>
        <v>301320</v>
      </c>
      <c r="J665" s="24">
        <f t="shared" si="25"/>
        <v>301320</v>
      </c>
    </row>
    <row r="666" ht="18.75" hidden="1" customHeight="1" spans="1:10">
      <c r="A666" s="18" t="s">
        <v>143</v>
      </c>
      <c r="B666" s="18" t="s">
        <v>77</v>
      </c>
      <c r="C666" s="20" t="s">
        <v>76</v>
      </c>
      <c r="D666" s="20" t="s">
        <v>21</v>
      </c>
      <c r="E666" s="21">
        <v>810</v>
      </c>
      <c r="F666" s="22">
        <v>0.0401</v>
      </c>
      <c r="G666" s="19">
        <v>43693</v>
      </c>
      <c r="H666" s="21">
        <v>0</v>
      </c>
      <c r="I666" s="24">
        <f>E666*F666*10000</f>
        <v>324810</v>
      </c>
      <c r="J666" s="24">
        <f t="shared" si="25"/>
        <v>324810</v>
      </c>
    </row>
    <row r="667" ht="18.75" hidden="1" customHeight="1" spans="1:10">
      <c r="A667" s="18" t="s">
        <v>143</v>
      </c>
      <c r="B667" s="18" t="s">
        <v>78</v>
      </c>
      <c r="C667" s="20" t="s">
        <v>76</v>
      </c>
      <c r="D667" s="20" t="s">
        <v>23</v>
      </c>
      <c r="E667" s="21">
        <v>810</v>
      </c>
      <c r="F667" s="22">
        <v>0.0399</v>
      </c>
      <c r="G667" s="19">
        <v>43514</v>
      </c>
      <c r="H667" s="21">
        <v>0</v>
      </c>
      <c r="I667" s="24">
        <f>E667*F667*10000*0.5</f>
        <v>161595</v>
      </c>
      <c r="J667" s="24">
        <f t="shared" si="25"/>
        <v>161595</v>
      </c>
    </row>
    <row r="668" ht="18.75" hidden="1" customHeight="1" spans="1:10">
      <c r="A668" s="18" t="s">
        <v>143</v>
      </c>
      <c r="B668" s="18" t="s">
        <v>78</v>
      </c>
      <c r="C668" s="20" t="s">
        <v>76</v>
      </c>
      <c r="D668" s="20" t="s">
        <v>23</v>
      </c>
      <c r="E668" s="21">
        <v>810</v>
      </c>
      <c r="F668" s="22">
        <v>0.0399</v>
      </c>
      <c r="G668" s="19">
        <v>43693</v>
      </c>
      <c r="H668" s="21">
        <v>0</v>
      </c>
      <c r="I668" s="24">
        <f>E668*F668*10000*0.5</f>
        <v>161595</v>
      </c>
      <c r="J668" s="24">
        <f t="shared" si="25"/>
        <v>161595</v>
      </c>
    </row>
    <row r="669" ht="18.75" hidden="1" customHeight="1" spans="1:10">
      <c r="A669" s="18" t="s">
        <v>143</v>
      </c>
      <c r="B669" s="18" t="s">
        <v>24</v>
      </c>
      <c r="C669" s="20" t="s">
        <v>25</v>
      </c>
      <c r="D669" s="20" t="s">
        <v>17</v>
      </c>
      <c r="E669" s="21">
        <v>10000</v>
      </c>
      <c r="F669" s="22">
        <v>0.0307</v>
      </c>
      <c r="G669" s="19">
        <v>43762</v>
      </c>
      <c r="H669" s="21">
        <v>0</v>
      </c>
      <c r="I669" s="24">
        <f>E669*F669*10000</f>
        <v>3070000</v>
      </c>
      <c r="J669" s="24">
        <f t="shared" si="25"/>
        <v>3070000</v>
      </c>
    </row>
    <row r="670" ht="18.75" hidden="1" customHeight="1" spans="1:10">
      <c r="A670" s="18" t="s">
        <v>143</v>
      </c>
      <c r="B670" s="18" t="s">
        <v>24</v>
      </c>
      <c r="C670" s="20" t="s">
        <v>25</v>
      </c>
      <c r="D670" s="20" t="s">
        <v>17</v>
      </c>
      <c r="E670" s="21">
        <v>41762</v>
      </c>
      <c r="F670" s="22">
        <v>0.0307</v>
      </c>
      <c r="G670" s="19">
        <v>43762</v>
      </c>
      <c r="H670" s="21">
        <v>0</v>
      </c>
      <c r="I670" s="24">
        <f>E670*F670*10000</f>
        <v>12820934</v>
      </c>
      <c r="J670" s="24">
        <f t="shared" si="25"/>
        <v>12820934</v>
      </c>
    </row>
    <row r="671" ht="18.75" hidden="1" customHeight="1" spans="1:10">
      <c r="A671" s="18" t="s">
        <v>143</v>
      </c>
      <c r="B671" s="18" t="s">
        <v>26</v>
      </c>
      <c r="C671" s="20" t="s">
        <v>25</v>
      </c>
      <c r="D671" s="20" t="s">
        <v>21</v>
      </c>
      <c r="E671" s="21">
        <v>10000</v>
      </c>
      <c r="F671" s="22">
        <v>0.0323</v>
      </c>
      <c r="G671" s="19">
        <v>43762</v>
      </c>
      <c r="H671" s="21">
        <v>0</v>
      </c>
      <c r="I671" s="24">
        <f>E671*F671*10000</f>
        <v>3230000</v>
      </c>
      <c r="J671" s="24">
        <f t="shared" si="25"/>
        <v>3230000</v>
      </c>
    </row>
    <row r="672" ht="18.75" hidden="1" customHeight="1" spans="1:10">
      <c r="A672" s="18" t="s">
        <v>143</v>
      </c>
      <c r="B672" s="18" t="s">
        <v>26</v>
      </c>
      <c r="C672" s="20" t="s">
        <v>25</v>
      </c>
      <c r="D672" s="20" t="s">
        <v>21</v>
      </c>
      <c r="E672" s="21">
        <v>40168</v>
      </c>
      <c r="F672" s="22">
        <v>0.0323</v>
      </c>
      <c r="G672" s="19">
        <v>43762</v>
      </c>
      <c r="H672" s="21">
        <v>0</v>
      </c>
      <c r="I672" s="24">
        <f>E672*F672*10000</f>
        <v>12974264</v>
      </c>
      <c r="J672" s="24">
        <f t="shared" si="25"/>
        <v>12974264</v>
      </c>
    </row>
    <row r="673" ht="18.75" hidden="1" customHeight="1" spans="1:10">
      <c r="A673" s="18" t="s">
        <v>143</v>
      </c>
      <c r="B673" s="18" t="s">
        <v>27</v>
      </c>
      <c r="C673" s="20" t="s">
        <v>25</v>
      </c>
      <c r="D673" s="20" t="s">
        <v>23</v>
      </c>
      <c r="E673" s="21">
        <v>39068</v>
      </c>
      <c r="F673" s="22">
        <v>0.0323</v>
      </c>
      <c r="G673" s="19">
        <v>43579</v>
      </c>
      <c r="H673" s="21">
        <v>0</v>
      </c>
      <c r="I673" s="24">
        <f>E673*F673*10000*0.5</f>
        <v>6309482</v>
      </c>
      <c r="J673" s="24">
        <f t="shared" si="25"/>
        <v>6309482</v>
      </c>
    </row>
    <row r="674" ht="18.75" hidden="1" customHeight="1" spans="1:10">
      <c r="A674" s="18" t="s">
        <v>143</v>
      </c>
      <c r="B674" s="18" t="s">
        <v>27</v>
      </c>
      <c r="C674" s="20" t="s">
        <v>25</v>
      </c>
      <c r="D674" s="20" t="s">
        <v>23</v>
      </c>
      <c r="E674" s="21">
        <v>39068</v>
      </c>
      <c r="F674" s="22">
        <v>0.0323</v>
      </c>
      <c r="G674" s="19">
        <v>43762</v>
      </c>
      <c r="H674" s="21">
        <v>0</v>
      </c>
      <c r="I674" s="24">
        <f>E674*F674*10000*0.5</f>
        <v>6309482</v>
      </c>
      <c r="J674" s="24">
        <f t="shared" si="25"/>
        <v>6309482</v>
      </c>
    </row>
    <row r="675" ht="18.75" hidden="1" customHeight="1" spans="1:11">
      <c r="A675" s="18" t="s">
        <v>143</v>
      </c>
      <c r="B675" s="18" t="s">
        <v>28</v>
      </c>
      <c r="C675" s="20" t="s">
        <v>25</v>
      </c>
      <c r="D675" s="20" t="s">
        <v>17</v>
      </c>
      <c r="E675" s="21">
        <v>10000</v>
      </c>
      <c r="F675" s="22">
        <v>0.0297</v>
      </c>
      <c r="G675" s="19">
        <v>43762</v>
      </c>
      <c r="H675" s="21">
        <v>0</v>
      </c>
      <c r="I675" s="24">
        <f>E675*F675*10000</f>
        <v>2970000</v>
      </c>
      <c r="J675" s="24">
        <f t="shared" si="25"/>
        <v>2970000</v>
      </c>
      <c r="K675" s="55" t="s">
        <v>29</v>
      </c>
    </row>
    <row r="676" ht="18.75" hidden="1" customHeight="1" spans="1:10">
      <c r="A676" s="18" t="s">
        <v>143</v>
      </c>
      <c r="B676" s="18" t="s">
        <v>31</v>
      </c>
      <c r="C676" s="20" t="s">
        <v>32</v>
      </c>
      <c r="D676" s="20" t="s">
        <v>33</v>
      </c>
      <c r="E676" s="21">
        <v>30000</v>
      </c>
      <c r="F676" s="22">
        <v>0.0243</v>
      </c>
      <c r="G676" s="19">
        <v>43565</v>
      </c>
      <c r="H676" s="21">
        <f>(E676)*10000</f>
        <v>300000000</v>
      </c>
      <c r="I676" s="24">
        <f>E676*F676*10000</f>
        <v>7290000</v>
      </c>
      <c r="J676" s="24">
        <f t="shared" si="25"/>
        <v>307290000</v>
      </c>
    </row>
    <row r="677" ht="18.75" hidden="1" customHeight="1" spans="1:10">
      <c r="A677" s="18" t="s">
        <v>143</v>
      </c>
      <c r="B677" s="18" t="s">
        <v>34</v>
      </c>
      <c r="C677" s="20" t="s">
        <v>32</v>
      </c>
      <c r="D677" s="20" t="s">
        <v>17</v>
      </c>
      <c r="E677" s="21">
        <v>97500</v>
      </c>
      <c r="F677" s="22">
        <v>0.0265</v>
      </c>
      <c r="G677" s="19">
        <v>43565</v>
      </c>
      <c r="H677" s="21">
        <v>0</v>
      </c>
      <c r="I677" s="24">
        <f>E677*F677*10000</f>
        <v>25837500</v>
      </c>
      <c r="J677" s="24">
        <f t="shared" si="25"/>
        <v>25837500</v>
      </c>
    </row>
    <row r="678" ht="18.75" hidden="1" customHeight="1" spans="1:10">
      <c r="A678" s="18" t="s">
        <v>143</v>
      </c>
      <c r="B678" s="18" t="s">
        <v>35</v>
      </c>
      <c r="C678" s="20" t="s">
        <v>32</v>
      </c>
      <c r="D678" s="20" t="s">
        <v>21</v>
      </c>
      <c r="E678" s="21">
        <v>82500</v>
      </c>
      <c r="F678" s="22">
        <v>0.0298</v>
      </c>
      <c r="G678" s="19">
        <v>43565</v>
      </c>
      <c r="H678" s="21">
        <v>0</v>
      </c>
      <c r="I678" s="24">
        <f>E678*F678*10000</f>
        <v>24585000</v>
      </c>
      <c r="J678" s="24">
        <f t="shared" si="25"/>
        <v>24585000</v>
      </c>
    </row>
    <row r="679" ht="18.75" hidden="1" customHeight="1" spans="1:10">
      <c r="A679" s="18" t="s">
        <v>143</v>
      </c>
      <c r="B679" s="18" t="s">
        <v>36</v>
      </c>
      <c r="C679" s="20" t="s">
        <v>32</v>
      </c>
      <c r="D679" s="20" t="s">
        <v>23</v>
      </c>
      <c r="E679" s="21">
        <v>90000</v>
      </c>
      <c r="F679" s="22">
        <v>0.0312</v>
      </c>
      <c r="G679" s="19">
        <v>43565</v>
      </c>
      <c r="H679" s="21">
        <v>0</v>
      </c>
      <c r="I679" s="24">
        <f>E679*F679*10000*0.5</f>
        <v>14040000</v>
      </c>
      <c r="J679" s="24">
        <f t="shared" si="25"/>
        <v>14040000</v>
      </c>
    </row>
    <row r="680" ht="18.75" hidden="1" customHeight="1" spans="1:10">
      <c r="A680" s="18" t="s">
        <v>143</v>
      </c>
      <c r="B680" s="18" t="s">
        <v>36</v>
      </c>
      <c r="C680" s="20" t="s">
        <v>32</v>
      </c>
      <c r="D680" s="20" t="s">
        <v>23</v>
      </c>
      <c r="E680" s="21">
        <v>90000</v>
      </c>
      <c r="F680" s="22">
        <v>0.0312</v>
      </c>
      <c r="G680" s="19">
        <v>43748</v>
      </c>
      <c r="H680" s="21">
        <v>0</v>
      </c>
      <c r="I680" s="24">
        <f>E680*F680*10000*0.5</f>
        <v>14040000</v>
      </c>
      <c r="J680" s="24">
        <f t="shared" si="25"/>
        <v>14040000</v>
      </c>
    </row>
    <row r="681" ht="18.75" hidden="1" customHeight="1" spans="1:10">
      <c r="A681" s="18" t="s">
        <v>143</v>
      </c>
      <c r="B681" s="18" t="s">
        <v>37</v>
      </c>
      <c r="C681" s="20" t="s">
        <v>38</v>
      </c>
      <c r="D681" s="20" t="s">
        <v>33</v>
      </c>
      <c r="E681" s="21">
        <v>12882</v>
      </c>
      <c r="F681" s="22">
        <v>0.0259</v>
      </c>
      <c r="G681" s="19">
        <v>43633</v>
      </c>
      <c r="H681" s="21">
        <f>(E681)*10000</f>
        <v>128820000</v>
      </c>
      <c r="I681" s="24">
        <f>E681*F681*10000</f>
        <v>3336438</v>
      </c>
      <c r="J681" s="24">
        <f t="shared" si="25"/>
        <v>132156438</v>
      </c>
    </row>
    <row r="682" ht="18.75" hidden="1" customHeight="1" spans="1:10">
      <c r="A682" s="18" t="s">
        <v>143</v>
      </c>
      <c r="B682" s="18" t="s">
        <v>39</v>
      </c>
      <c r="C682" s="20" t="s">
        <v>38</v>
      </c>
      <c r="D682" s="20" t="s">
        <v>17</v>
      </c>
      <c r="E682" s="21">
        <v>34354</v>
      </c>
      <c r="F682" s="22">
        <v>0.0277</v>
      </c>
      <c r="G682" s="19">
        <v>43633</v>
      </c>
      <c r="H682" s="21">
        <v>0</v>
      </c>
      <c r="I682" s="24">
        <f>E682*F682*10000</f>
        <v>9516058</v>
      </c>
      <c r="J682" s="24">
        <f t="shared" si="25"/>
        <v>9516058</v>
      </c>
    </row>
    <row r="683" ht="18.75" hidden="1" customHeight="1" spans="1:10">
      <c r="A683" s="18" t="s">
        <v>143</v>
      </c>
      <c r="B683" s="18" t="s">
        <v>40</v>
      </c>
      <c r="C683" s="20" t="s">
        <v>38</v>
      </c>
      <c r="D683" s="20" t="s">
        <v>21</v>
      </c>
      <c r="E683" s="21">
        <v>12882</v>
      </c>
      <c r="F683" s="22">
        <v>0.0302</v>
      </c>
      <c r="G683" s="19">
        <v>43633</v>
      </c>
      <c r="H683" s="21">
        <v>0</v>
      </c>
      <c r="I683" s="24">
        <f>E683*F683*10000</f>
        <v>3890364</v>
      </c>
      <c r="J683" s="24">
        <f t="shared" si="25"/>
        <v>3890364</v>
      </c>
    </row>
    <row r="684" ht="18.75" hidden="1" customHeight="1" spans="1:10">
      <c r="A684" s="18" t="s">
        <v>143</v>
      </c>
      <c r="B684" s="18" t="s">
        <v>41</v>
      </c>
      <c r="C684" s="20" t="s">
        <v>38</v>
      </c>
      <c r="D684" s="20" t="s">
        <v>23</v>
      </c>
      <c r="E684" s="21">
        <v>12882</v>
      </c>
      <c r="F684" s="22">
        <v>0.0308</v>
      </c>
      <c r="G684" s="19">
        <v>43633</v>
      </c>
      <c r="H684" s="21">
        <v>0</v>
      </c>
      <c r="I684" s="24">
        <f>E684*F684*10000*0.5</f>
        <v>1983828</v>
      </c>
      <c r="J684" s="24">
        <f t="shared" si="25"/>
        <v>1983828</v>
      </c>
    </row>
    <row r="685" ht="18.75" hidden="1" customHeight="1" spans="1:10">
      <c r="A685" s="18" t="s">
        <v>143</v>
      </c>
      <c r="B685" s="18" t="s">
        <v>41</v>
      </c>
      <c r="C685" s="20" t="s">
        <v>38</v>
      </c>
      <c r="D685" s="20" t="s">
        <v>23</v>
      </c>
      <c r="E685" s="21">
        <v>12882</v>
      </c>
      <c r="F685" s="22">
        <v>0.0308</v>
      </c>
      <c r="G685" s="19">
        <v>43816</v>
      </c>
      <c r="H685" s="21">
        <v>0</v>
      </c>
      <c r="I685" s="24">
        <f>E685*F685*10000*0.5</f>
        <v>1983828</v>
      </c>
      <c r="J685" s="24">
        <f t="shared" si="25"/>
        <v>1983828</v>
      </c>
    </row>
    <row r="686" ht="18.75" hidden="1" customHeight="1" spans="1:11">
      <c r="A686" s="18" t="s">
        <v>143</v>
      </c>
      <c r="B686" s="18" t="s">
        <v>44</v>
      </c>
      <c r="C686" s="20" t="s">
        <v>43</v>
      </c>
      <c r="D686" s="20" t="s">
        <v>17</v>
      </c>
      <c r="E686" s="21">
        <v>25800</v>
      </c>
      <c r="F686" s="22">
        <v>0.0254</v>
      </c>
      <c r="G686" s="19">
        <v>43678</v>
      </c>
      <c r="H686" s="21">
        <v>0</v>
      </c>
      <c r="I686" s="24">
        <f>E686*F686*10000</f>
        <v>6553200</v>
      </c>
      <c r="J686" s="24">
        <f t="shared" si="25"/>
        <v>6553200</v>
      </c>
      <c r="K686" s="1" t="s">
        <v>29</v>
      </c>
    </row>
    <row r="687" ht="18.75" hidden="1" customHeight="1" spans="1:11">
      <c r="A687" s="18" t="s">
        <v>143</v>
      </c>
      <c r="B687" s="18" t="s">
        <v>45</v>
      </c>
      <c r="C687" s="20" t="s">
        <v>43</v>
      </c>
      <c r="D687" s="20" t="s">
        <v>23</v>
      </c>
      <c r="E687" s="21">
        <v>29700</v>
      </c>
      <c r="F687" s="22">
        <v>0.0275</v>
      </c>
      <c r="G687" s="19">
        <v>43498</v>
      </c>
      <c r="H687" s="21">
        <v>0</v>
      </c>
      <c r="I687" s="24">
        <f>E687*F687*10000*0.5</f>
        <v>4083750</v>
      </c>
      <c r="J687" s="24">
        <f t="shared" si="25"/>
        <v>4083750</v>
      </c>
      <c r="K687" s="1" t="s">
        <v>29</v>
      </c>
    </row>
    <row r="688" ht="18.75" hidden="1" customHeight="1" spans="1:11">
      <c r="A688" s="18" t="s">
        <v>143</v>
      </c>
      <c r="B688" s="18" t="s">
        <v>45</v>
      </c>
      <c r="C688" s="20" t="s">
        <v>43</v>
      </c>
      <c r="D688" s="20" t="s">
        <v>23</v>
      </c>
      <c r="E688" s="21">
        <v>29700</v>
      </c>
      <c r="F688" s="22">
        <v>0.0275</v>
      </c>
      <c r="G688" s="19">
        <v>43678</v>
      </c>
      <c r="H688" s="21">
        <v>0</v>
      </c>
      <c r="I688" s="24">
        <f>E688*F688*10000*0.5</f>
        <v>4083750</v>
      </c>
      <c r="J688" s="24">
        <f t="shared" si="25"/>
        <v>4083750</v>
      </c>
      <c r="K688" s="1" t="s">
        <v>29</v>
      </c>
    </row>
    <row r="689" ht="18.75" hidden="1" customHeight="1" spans="1:10">
      <c r="A689" s="18" t="s">
        <v>143</v>
      </c>
      <c r="B689" s="18" t="s">
        <v>46</v>
      </c>
      <c r="C689" s="20" t="s">
        <v>47</v>
      </c>
      <c r="D689" s="20" t="s">
        <v>33</v>
      </c>
      <c r="E689" s="21">
        <v>79717.33</v>
      </c>
      <c r="F689" s="22">
        <v>0.0235</v>
      </c>
      <c r="G689" s="19">
        <v>43767</v>
      </c>
      <c r="H689" s="21">
        <f>(E689)*10000</f>
        <v>797173300</v>
      </c>
      <c r="I689" s="24">
        <f t="shared" ref="I689:I708" si="26">E689*F689*10000</f>
        <v>18733572.55</v>
      </c>
      <c r="J689" s="24">
        <f t="shared" si="25"/>
        <v>815906872.55</v>
      </c>
    </row>
    <row r="690" ht="18.75" hidden="1" customHeight="1" spans="1:10">
      <c r="A690" s="18" t="s">
        <v>143</v>
      </c>
      <c r="B690" s="18" t="s">
        <v>48</v>
      </c>
      <c r="C690" s="20" t="s">
        <v>47</v>
      </c>
      <c r="D690" s="20" t="s">
        <v>17</v>
      </c>
      <c r="E690" s="21">
        <v>7125</v>
      </c>
      <c r="F690" s="22">
        <v>0.0245</v>
      </c>
      <c r="G690" s="19">
        <v>43767</v>
      </c>
      <c r="H690" s="21"/>
      <c r="I690" s="24">
        <f t="shared" si="26"/>
        <v>1745625</v>
      </c>
      <c r="J690" s="24">
        <f t="shared" si="25"/>
        <v>1745625</v>
      </c>
    </row>
    <row r="691" ht="18.75" hidden="1" customHeight="1" spans="1:10">
      <c r="A691" s="18" t="s">
        <v>143</v>
      </c>
      <c r="B691" s="18" t="s">
        <v>49</v>
      </c>
      <c r="C691" s="20" t="s">
        <v>47</v>
      </c>
      <c r="D691" s="20" t="s">
        <v>23</v>
      </c>
      <c r="E691" s="21">
        <v>55190</v>
      </c>
      <c r="F691" s="22">
        <v>0.0274</v>
      </c>
      <c r="G691" s="19">
        <v>43767</v>
      </c>
      <c r="H691" s="21"/>
      <c r="I691" s="24">
        <f>E691*F691*10000*0.5</f>
        <v>7561030</v>
      </c>
      <c r="J691" s="24">
        <f t="shared" si="25"/>
        <v>7561030</v>
      </c>
    </row>
    <row r="692" s="50" customFormat="1" ht="18.75" hidden="1" customHeight="1" spans="1:19">
      <c r="A692" s="58" t="s">
        <v>143</v>
      </c>
      <c r="B692" s="58" t="s">
        <v>49</v>
      </c>
      <c r="C692" s="59" t="s">
        <v>47</v>
      </c>
      <c r="D692" s="59" t="s">
        <v>23</v>
      </c>
      <c r="E692" s="60">
        <v>55190</v>
      </c>
      <c r="F692" s="61">
        <v>0.0274</v>
      </c>
      <c r="G692" s="62">
        <v>43584</v>
      </c>
      <c r="H692" s="60"/>
      <c r="I692" s="24">
        <f>E692*F692*10000*0.5</f>
        <v>7561030</v>
      </c>
      <c r="J692" s="24">
        <f t="shared" si="25"/>
        <v>7561030</v>
      </c>
      <c r="K692" s="1"/>
      <c r="L692" s="1"/>
      <c r="M692" s="1"/>
      <c r="N692" s="1"/>
      <c r="O692" s="1"/>
      <c r="P692" s="1"/>
      <c r="Q692" s="1"/>
      <c r="R692" s="1"/>
      <c r="S692" s="1"/>
    </row>
    <row r="693" s="50" customFormat="1" ht="18.75" hidden="1" customHeight="1" spans="1:10">
      <c r="A693" s="58" t="s">
        <v>143</v>
      </c>
      <c r="B693" s="18" t="s">
        <v>50</v>
      </c>
      <c r="C693" s="19">
        <v>42815</v>
      </c>
      <c r="D693" s="20" t="s">
        <v>33</v>
      </c>
      <c r="E693" s="21">
        <v>2557</v>
      </c>
      <c r="F693" s="22">
        <v>0.0292</v>
      </c>
      <c r="G693" s="19">
        <v>43536</v>
      </c>
      <c r="H693" s="21"/>
      <c r="I693" s="24">
        <f t="shared" si="26"/>
        <v>746644</v>
      </c>
      <c r="J693" s="24">
        <f t="shared" si="25"/>
        <v>746644</v>
      </c>
    </row>
    <row r="694" s="50" customFormat="1" ht="18.75" hidden="1" customHeight="1" spans="1:10">
      <c r="A694" s="58" t="s">
        <v>143</v>
      </c>
      <c r="B694" s="18" t="s">
        <v>51</v>
      </c>
      <c r="C694" s="19">
        <v>42815</v>
      </c>
      <c r="D694" s="20" t="s">
        <v>17</v>
      </c>
      <c r="E694" s="21">
        <v>1917</v>
      </c>
      <c r="F694" s="22">
        <v>0.0311</v>
      </c>
      <c r="G694" s="19">
        <v>43536</v>
      </c>
      <c r="H694" s="21"/>
      <c r="I694" s="24">
        <f t="shared" si="26"/>
        <v>596187</v>
      </c>
      <c r="J694" s="24">
        <f t="shared" si="25"/>
        <v>596187</v>
      </c>
    </row>
    <row r="695" s="50" customFormat="1" ht="18.75" hidden="1" customHeight="1" spans="1:10">
      <c r="A695" s="58" t="s">
        <v>143</v>
      </c>
      <c r="B695" s="18" t="s">
        <v>52</v>
      </c>
      <c r="C695" s="19">
        <v>42815</v>
      </c>
      <c r="D695" s="20" t="s">
        <v>21</v>
      </c>
      <c r="E695" s="21">
        <v>320</v>
      </c>
      <c r="F695" s="22">
        <v>0.034</v>
      </c>
      <c r="G695" s="19">
        <v>43536</v>
      </c>
      <c r="H695" s="21"/>
      <c r="I695" s="24">
        <f t="shared" si="26"/>
        <v>108800</v>
      </c>
      <c r="J695" s="24">
        <f t="shared" si="25"/>
        <v>108800</v>
      </c>
    </row>
    <row r="696" s="50" customFormat="1" ht="18.75" hidden="1" customHeight="1" spans="1:10">
      <c r="A696" s="58" t="s">
        <v>143</v>
      </c>
      <c r="B696" s="18" t="s">
        <v>81</v>
      </c>
      <c r="C696" s="19">
        <v>42902</v>
      </c>
      <c r="D696" s="20" t="s">
        <v>17</v>
      </c>
      <c r="E696" s="21">
        <v>9655.86</v>
      </c>
      <c r="F696" s="22">
        <v>0.037</v>
      </c>
      <c r="G696" s="19">
        <v>43625</v>
      </c>
      <c r="H696" s="21"/>
      <c r="I696" s="24">
        <f t="shared" si="26"/>
        <v>3572668.2</v>
      </c>
      <c r="J696" s="24">
        <f t="shared" si="25"/>
        <v>3572668.2</v>
      </c>
    </row>
    <row r="697" s="50" customFormat="1" ht="18.75" hidden="1" customHeight="1" spans="1:10">
      <c r="A697" s="58" t="s">
        <v>143</v>
      </c>
      <c r="B697" s="18" t="s">
        <v>82</v>
      </c>
      <c r="C697" s="19">
        <v>42902</v>
      </c>
      <c r="D697" s="20" t="s">
        <v>21</v>
      </c>
      <c r="E697" s="21">
        <v>10500</v>
      </c>
      <c r="F697" s="22">
        <v>0.0402</v>
      </c>
      <c r="G697" s="19">
        <v>43625</v>
      </c>
      <c r="H697" s="21"/>
      <c r="I697" s="24">
        <f t="shared" si="26"/>
        <v>4221000</v>
      </c>
      <c r="J697" s="24">
        <f t="shared" si="25"/>
        <v>4221000</v>
      </c>
    </row>
    <row r="698" s="50" customFormat="1" ht="18.75" hidden="1" customHeight="1" spans="1:11">
      <c r="A698" s="58" t="s">
        <v>143</v>
      </c>
      <c r="B698" s="18" t="s">
        <v>53</v>
      </c>
      <c r="C698" s="19">
        <v>42902</v>
      </c>
      <c r="D698" s="20" t="s">
        <v>17</v>
      </c>
      <c r="E698" s="21">
        <v>70000</v>
      </c>
      <c r="F698" s="22">
        <v>0.0396</v>
      </c>
      <c r="G698" s="19">
        <v>43625</v>
      </c>
      <c r="H698" s="21"/>
      <c r="I698" s="24">
        <f t="shared" si="26"/>
        <v>27720000</v>
      </c>
      <c r="J698" s="24">
        <f t="shared" si="25"/>
        <v>27720000</v>
      </c>
      <c r="K698" s="56" t="s">
        <v>29</v>
      </c>
    </row>
    <row r="699" s="50" customFormat="1" ht="18.75" hidden="1" customHeight="1" spans="1:10">
      <c r="A699" s="58" t="s">
        <v>143</v>
      </c>
      <c r="B699" s="18" t="s">
        <v>54</v>
      </c>
      <c r="C699" s="19">
        <v>42983</v>
      </c>
      <c r="D699" s="20" t="s">
        <v>33</v>
      </c>
      <c r="E699" s="21">
        <v>219</v>
      </c>
      <c r="F699" s="22">
        <v>0.0358</v>
      </c>
      <c r="G699" s="19">
        <v>43704</v>
      </c>
      <c r="H699" s="21"/>
      <c r="I699" s="24">
        <f t="shared" si="26"/>
        <v>78402</v>
      </c>
      <c r="J699" s="24">
        <f t="shared" si="25"/>
        <v>78402</v>
      </c>
    </row>
    <row r="700" s="50" customFormat="1" ht="18.75" hidden="1" customHeight="1" spans="1:10">
      <c r="A700" s="58" t="s">
        <v>143</v>
      </c>
      <c r="B700" s="18" t="s">
        <v>55</v>
      </c>
      <c r="C700" s="19">
        <v>42983</v>
      </c>
      <c r="D700" s="20" t="s">
        <v>23</v>
      </c>
      <c r="E700" s="21">
        <v>450</v>
      </c>
      <c r="F700" s="22">
        <v>0.0393</v>
      </c>
      <c r="G700" s="19">
        <v>43520</v>
      </c>
      <c r="H700" s="21"/>
      <c r="I700" s="24">
        <f>E700*F700*10000*0.5</f>
        <v>88425</v>
      </c>
      <c r="J700" s="24">
        <f t="shared" si="25"/>
        <v>88425</v>
      </c>
    </row>
    <row r="701" s="50" customFormat="1" ht="18.75" hidden="1" customHeight="1" spans="1:10">
      <c r="A701" s="58" t="s">
        <v>143</v>
      </c>
      <c r="B701" s="18" t="s">
        <v>55</v>
      </c>
      <c r="C701" s="19">
        <v>42983</v>
      </c>
      <c r="D701" s="20" t="s">
        <v>23</v>
      </c>
      <c r="E701" s="21">
        <v>450</v>
      </c>
      <c r="F701" s="22">
        <v>0.0393</v>
      </c>
      <c r="G701" s="19">
        <v>43704</v>
      </c>
      <c r="H701" s="21"/>
      <c r="I701" s="24">
        <f>E701*F701*10000*0.5</f>
        <v>88425</v>
      </c>
      <c r="J701" s="24">
        <f t="shared" si="25"/>
        <v>88425</v>
      </c>
    </row>
    <row r="702" s="50" customFormat="1" ht="18.75" hidden="1" customHeight="1" spans="1:11">
      <c r="A702" s="58" t="s">
        <v>143</v>
      </c>
      <c r="B702" s="18" t="s">
        <v>144</v>
      </c>
      <c r="C702" s="19">
        <v>42983</v>
      </c>
      <c r="D702" s="20" t="s">
        <v>17</v>
      </c>
      <c r="E702" s="21">
        <v>10000</v>
      </c>
      <c r="F702" s="22">
        <v>0.0377</v>
      </c>
      <c r="G702" s="19">
        <v>43704</v>
      </c>
      <c r="H702" s="21"/>
      <c r="I702" s="24">
        <f t="shared" si="26"/>
        <v>3770000</v>
      </c>
      <c r="J702" s="24">
        <f t="shared" si="25"/>
        <v>3770000</v>
      </c>
      <c r="K702" s="56" t="s">
        <v>29</v>
      </c>
    </row>
    <row r="703" ht="18" hidden="1" customHeight="1" spans="1:19">
      <c r="A703" s="18" t="s">
        <v>143</v>
      </c>
      <c r="B703" s="18" t="s">
        <v>56</v>
      </c>
      <c r="C703" s="19">
        <v>43049</v>
      </c>
      <c r="D703" s="20" t="s">
        <v>33</v>
      </c>
      <c r="E703" s="21">
        <f>36224-2953</f>
        <v>33271</v>
      </c>
      <c r="F703" s="22">
        <v>0.0369</v>
      </c>
      <c r="G703" s="19">
        <v>43772</v>
      </c>
      <c r="H703" s="21"/>
      <c r="I703" s="24">
        <f t="shared" si="26"/>
        <v>12276999</v>
      </c>
      <c r="J703" s="24">
        <f t="shared" si="25"/>
        <v>12276999</v>
      </c>
      <c r="K703" s="50"/>
      <c r="L703" s="50" t="s">
        <v>145</v>
      </c>
      <c r="M703" s="50"/>
      <c r="N703" s="50"/>
      <c r="O703" s="50"/>
      <c r="P703" s="50"/>
      <c r="Q703" s="50"/>
      <c r="R703" s="50"/>
      <c r="S703" s="50"/>
    </row>
    <row r="704" ht="18" hidden="1" customHeight="1" spans="1:19">
      <c r="A704" s="18" t="s">
        <v>143</v>
      </c>
      <c r="B704" s="18" t="s">
        <v>86</v>
      </c>
      <c r="C704" s="19" t="s">
        <v>58</v>
      </c>
      <c r="D704" s="20" t="s">
        <v>21</v>
      </c>
      <c r="E704" s="21">
        <v>2248</v>
      </c>
      <c r="F704" s="22">
        <v>0.0389</v>
      </c>
      <c r="G704" s="19">
        <v>43655</v>
      </c>
      <c r="H704" s="21"/>
      <c r="I704" s="24">
        <f t="shared" si="26"/>
        <v>874472</v>
      </c>
      <c r="J704" s="24">
        <f t="shared" si="25"/>
        <v>874472</v>
      </c>
      <c r="K704" s="50" t="s">
        <v>59</v>
      </c>
      <c r="L704" s="50"/>
      <c r="M704" s="50"/>
      <c r="N704" s="50"/>
      <c r="O704" s="50"/>
      <c r="P704" s="50"/>
      <c r="Q704" s="50"/>
      <c r="R704" s="50"/>
      <c r="S704" s="50"/>
    </row>
    <row r="705" ht="18" hidden="1" customHeight="1" spans="1:19">
      <c r="A705" s="18" t="s">
        <v>143</v>
      </c>
      <c r="B705" s="18" t="s">
        <v>62</v>
      </c>
      <c r="C705" s="19" t="s">
        <v>63</v>
      </c>
      <c r="D705" s="20" t="s">
        <v>21</v>
      </c>
      <c r="E705" s="21">
        <v>2778</v>
      </c>
      <c r="F705" s="22">
        <v>0.0394</v>
      </c>
      <c r="G705" s="19">
        <v>43565</v>
      </c>
      <c r="H705" s="21"/>
      <c r="I705" s="24">
        <f t="shared" si="26"/>
        <v>1094532</v>
      </c>
      <c r="J705" s="24">
        <f t="shared" si="25"/>
        <v>1094532</v>
      </c>
      <c r="K705" s="50" t="s">
        <v>59</v>
      </c>
      <c r="L705" s="50"/>
      <c r="M705" s="50"/>
      <c r="N705" s="50"/>
      <c r="O705" s="50"/>
      <c r="P705" s="50"/>
      <c r="Q705" s="50"/>
      <c r="R705" s="50"/>
      <c r="S705" s="50"/>
    </row>
    <row r="706" ht="18" hidden="1" customHeight="1" spans="1:19">
      <c r="A706" s="18" t="s">
        <v>143</v>
      </c>
      <c r="B706" s="18" t="s">
        <v>64</v>
      </c>
      <c r="C706" s="19" t="s">
        <v>65</v>
      </c>
      <c r="D706" s="20" t="s">
        <v>17</v>
      </c>
      <c r="E706" s="21">
        <v>111500</v>
      </c>
      <c r="F706" s="22">
        <v>0.0389</v>
      </c>
      <c r="G706" s="19">
        <v>43746</v>
      </c>
      <c r="H706" s="21"/>
      <c r="I706" s="24">
        <f t="shared" si="26"/>
        <v>43373500</v>
      </c>
      <c r="J706" s="24">
        <f t="shared" si="25"/>
        <v>43373500</v>
      </c>
      <c r="K706" s="50" t="s">
        <v>66</v>
      </c>
      <c r="L706" s="50"/>
      <c r="M706" s="50"/>
      <c r="N706" s="50"/>
      <c r="O706" s="50"/>
      <c r="P706" s="50"/>
      <c r="Q706" s="50"/>
      <c r="R706" s="50"/>
      <c r="S706" s="50"/>
    </row>
    <row r="707" ht="18" hidden="1" customHeight="1" spans="1:19">
      <c r="A707" s="18" t="s">
        <v>143</v>
      </c>
      <c r="B707" s="18" t="s">
        <v>69</v>
      </c>
      <c r="C707" s="19" t="s">
        <v>70</v>
      </c>
      <c r="D707" s="20" t="s">
        <v>33</v>
      </c>
      <c r="E707" s="21">
        <v>17099</v>
      </c>
      <c r="F707" s="22">
        <v>0.0357</v>
      </c>
      <c r="G707" s="19">
        <v>43769</v>
      </c>
      <c r="H707" s="21"/>
      <c r="I707" s="24">
        <f t="shared" si="26"/>
        <v>6104343</v>
      </c>
      <c r="J707" s="24">
        <f t="shared" si="25"/>
        <v>6104343</v>
      </c>
      <c r="K707" s="50" t="s">
        <v>59</v>
      </c>
      <c r="L707" s="50"/>
      <c r="M707" s="50"/>
      <c r="N707" s="50"/>
      <c r="O707" s="50"/>
      <c r="P707" s="50"/>
      <c r="Q707" s="50"/>
      <c r="R707" s="50"/>
      <c r="S707" s="50"/>
    </row>
    <row r="708" ht="18" hidden="1" customHeight="1" spans="1:19">
      <c r="A708" s="18" t="s">
        <v>143</v>
      </c>
      <c r="B708" s="18" t="s">
        <v>71</v>
      </c>
      <c r="C708" s="19" t="s">
        <v>72</v>
      </c>
      <c r="D708" s="20" t="s">
        <v>17</v>
      </c>
      <c r="E708" s="21">
        <v>26000</v>
      </c>
      <c r="F708" s="22">
        <v>0.0374</v>
      </c>
      <c r="G708" s="19">
        <v>43770</v>
      </c>
      <c r="H708" s="21"/>
      <c r="I708" s="24">
        <f t="shared" si="26"/>
        <v>9724000</v>
      </c>
      <c r="J708" s="24">
        <f t="shared" si="25"/>
        <v>9724000</v>
      </c>
      <c r="K708" s="50" t="s">
        <v>68</v>
      </c>
      <c r="L708" s="50"/>
      <c r="M708" s="50"/>
      <c r="N708" s="50"/>
      <c r="O708" s="50"/>
      <c r="P708" s="50"/>
      <c r="Q708" s="50"/>
      <c r="R708" s="50"/>
      <c r="S708" s="50"/>
    </row>
    <row r="709" hidden="1"/>
    <row r="710" hidden="1" spans="8:9">
      <c r="H710" s="63"/>
      <c r="I710" s="64"/>
    </row>
    <row r="711" hidden="1"/>
  </sheetData>
  <autoFilter ref="A3:WVQ711">
    <filterColumn colId="0">
      <customFilters>
        <customFilter operator="equal" val="吉县"/>
        <customFilter operator="equal" val="吉县财政局&lt;合计&gt;"/>
      </customFilters>
    </filterColumn>
    <extLst/>
  </autoFilter>
  <mergeCells count="2">
    <mergeCell ref="A1:J1"/>
    <mergeCell ref="A2:J2"/>
  </mergeCells>
  <conditionalFormatting sqref="C299">
    <cfRule type="expression" dxfId="0" priority="64" stopIfTrue="1">
      <formula>NOT(ISERROR(SEARCH("&lt;小计&gt;",C299)))</formula>
    </cfRule>
    <cfRule type="expression" dxfId="0" priority="65" stopIfTrue="1">
      <formula>NOT(ISERROR(SEARCH("&lt;合计&gt;",C299)))</formula>
    </cfRule>
    <cfRule type="expression" dxfId="1" priority="66" stopIfTrue="1">
      <formula>NOT(ISERROR(SEARCH("&lt;总计&gt;",C299)))</formula>
    </cfRule>
  </conditionalFormatting>
  <conditionalFormatting sqref="C250:C257">
    <cfRule type="expression" dxfId="0" priority="46" stopIfTrue="1">
      <formula>NOT(ISERROR(SEARCH("&lt;小计&gt;",C250)))</formula>
    </cfRule>
    <cfRule type="expression" dxfId="0" priority="47" stopIfTrue="1">
      <formula>NOT(ISERROR(SEARCH("&lt;合计&gt;",C250)))</formula>
    </cfRule>
    <cfRule type="expression" dxfId="1" priority="48" stopIfTrue="1">
      <formula>NOT(ISERROR(SEARCH("&lt;总计&gt;",C250)))</formula>
    </cfRule>
  </conditionalFormatting>
  <conditionalFormatting sqref="C300:C305">
    <cfRule type="expression" dxfId="0" priority="43" stopIfTrue="1">
      <formula>NOT(ISERROR(SEARCH("&lt;小计&gt;",C300)))</formula>
    </cfRule>
    <cfRule type="expression" dxfId="0" priority="44" stopIfTrue="1">
      <formula>NOT(ISERROR(SEARCH("&lt;合计&gt;",C300)))</formula>
    </cfRule>
    <cfRule type="expression" dxfId="1" priority="45" stopIfTrue="1">
      <formula>NOT(ISERROR(SEARCH("&lt;总计&gt;",C300)))</formula>
    </cfRule>
  </conditionalFormatting>
  <conditionalFormatting sqref="C344:C348">
    <cfRule type="expression" dxfId="0" priority="40" stopIfTrue="1">
      <formula>NOT(ISERROR(SEARCH("&lt;小计&gt;",C344)))</formula>
    </cfRule>
    <cfRule type="expression" dxfId="0" priority="41" stopIfTrue="1">
      <formula>NOT(ISERROR(SEARCH("&lt;合计&gt;",C344)))</formula>
    </cfRule>
    <cfRule type="expression" dxfId="1" priority="42" stopIfTrue="1">
      <formula>NOT(ISERROR(SEARCH("&lt;总计&gt;",C344)))</formula>
    </cfRule>
  </conditionalFormatting>
  <conditionalFormatting sqref="C382:C388">
    <cfRule type="expression" dxfId="0" priority="37" stopIfTrue="1">
      <formula>NOT(ISERROR(SEARCH("&lt;小计&gt;",C382)))</formula>
    </cfRule>
    <cfRule type="expression" dxfId="0" priority="38" stopIfTrue="1">
      <formula>NOT(ISERROR(SEARCH("&lt;合计&gt;",C382)))</formula>
    </cfRule>
    <cfRule type="expression" dxfId="1" priority="39" stopIfTrue="1">
      <formula>NOT(ISERROR(SEARCH("&lt;总计&gt;",C382)))</formula>
    </cfRule>
  </conditionalFormatting>
  <conditionalFormatting sqref="C587:C592">
    <cfRule type="expression" dxfId="0" priority="16" stopIfTrue="1">
      <formula>NOT(ISERROR(SEARCH("&lt;小计&gt;",C587)))</formula>
    </cfRule>
    <cfRule type="expression" dxfId="0" priority="17" stopIfTrue="1">
      <formula>NOT(ISERROR(SEARCH("&lt;合计&gt;",C587)))</formula>
    </cfRule>
    <cfRule type="expression" dxfId="1" priority="18" stopIfTrue="1">
      <formula>NOT(ISERROR(SEARCH("&lt;总计&gt;",C587)))</formula>
    </cfRule>
  </conditionalFormatting>
  <conditionalFormatting sqref="C636:C644">
    <cfRule type="expression" dxfId="0" priority="13" stopIfTrue="1">
      <formula>NOT(ISERROR(SEARCH("&lt;小计&gt;",C636)))</formula>
    </cfRule>
    <cfRule type="expression" dxfId="0" priority="14" stopIfTrue="1">
      <formula>NOT(ISERROR(SEARCH("&lt;合计&gt;",C636)))</formula>
    </cfRule>
    <cfRule type="expression" dxfId="1" priority="15" stopIfTrue="1">
      <formula>NOT(ISERROR(SEARCH("&lt;总计&gt;",C636)))</formula>
    </cfRule>
  </conditionalFormatting>
  <conditionalFormatting sqref="G512:G518">
    <cfRule type="expression" dxfId="0" priority="25" stopIfTrue="1">
      <formula>NOT(ISERROR(SEARCH("&lt;小计&gt;",G512)))</formula>
    </cfRule>
    <cfRule type="expression" dxfId="0" priority="26" stopIfTrue="1">
      <formula>NOT(ISERROR(SEARCH("&lt;合计&gt;",G512)))</formula>
    </cfRule>
    <cfRule type="expression" dxfId="1" priority="27" stopIfTrue="1">
      <formula>NOT(ISERROR(SEARCH("&lt;总计&gt;",G512)))</formula>
    </cfRule>
  </conditionalFormatting>
  <conditionalFormatting sqref="G653:G655">
    <cfRule type="expression" dxfId="0" priority="10" stopIfTrue="1">
      <formula>NOT(ISERROR(SEARCH("&lt;小计&gt;",G653)))</formula>
    </cfRule>
    <cfRule type="expression" dxfId="0" priority="11" stopIfTrue="1">
      <formula>NOT(ISERROR(SEARCH("&lt;合计&gt;",G653)))</formula>
    </cfRule>
    <cfRule type="expression" dxfId="1" priority="12" stopIfTrue="1">
      <formula>NOT(ISERROR(SEARCH("&lt;总计&gt;",G653)))</formula>
    </cfRule>
  </conditionalFormatting>
  <conditionalFormatting sqref="A4:A5 C6 F6:G6 C10:C24 B25:C37 F40:G50 C38:C50 G39 F38:F39 G634 A519 G525:G530 A538 G548:G551 A561 F552:G553 A593 G624:G627 A645 A647 A656 G689:G700 G702:G703 G646 G652 C629:C631 C693:C695 C697:C701 C553 C585:C586 C633:C635 C703 G380 A306 G336:G340 A349 A389 G411:G417 A426 A475 C457:C459 C377:C381 C343 C416:C417 C461:C464 G248 G297 A97 G115:G125 G98 A132 A164 G191:G202 A213 G240:G243 A258 G286:G289 G259 C195:C197 C291:C293 C199:C202 C246:C249 C295:C298 G594 G578:G582 C530 F539:F551 G539 G520 G507:G511 G452:G464 G390 G350 G214 G165 C120:C125 C132 A481 C538:C551 A60">
    <cfRule type="expression" dxfId="0" priority="67" stopIfTrue="1">
      <formula>NOT(ISERROR(SEARCH("&lt;小计&gt;",A4)))</formula>
    </cfRule>
    <cfRule type="expression" dxfId="0" priority="68" stopIfTrue="1">
      <formula>NOT(ISERROR(SEARCH("&lt;合计&gt;",A4)))</formula>
    </cfRule>
    <cfRule type="expression" dxfId="1" priority="69" stopIfTrue="1">
      <formula>NOT(ISERROR(SEARCH("&lt;总计&gt;",A4)))</formula>
    </cfRule>
  </conditionalFormatting>
  <conditionalFormatting sqref="C51:C59 F51:G59">
    <cfRule type="expression" dxfId="0" priority="61" stopIfTrue="1">
      <formula>NOT(ISERROR(SEARCH("&lt;小计&gt;",C51)))</formula>
    </cfRule>
    <cfRule type="expression" dxfId="0" priority="62" stopIfTrue="1">
      <formula>NOT(ISERROR(SEARCH("&lt;合计&gt;",C51)))</formula>
    </cfRule>
    <cfRule type="expression" dxfId="1" priority="63" stopIfTrue="1">
      <formula>NOT(ISERROR(SEARCH("&lt;总计&gt;",C51)))</formula>
    </cfRule>
  </conditionalFormatting>
  <conditionalFormatting sqref="C61:C96 F61:G96">
    <cfRule type="expression" dxfId="0" priority="55" stopIfTrue="1">
      <formula>NOT(ISERROR(SEARCH("&lt;小计&gt;",C61)))</formula>
    </cfRule>
    <cfRule type="expression" dxfId="0" priority="56" stopIfTrue="1">
      <formula>NOT(ISERROR(SEARCH("&lt;合计&gt;",C61)))</formula>
    </cfRule>
    <cfRule type="expression" dxfId="1" priority="57" stopIfTrue="1">
      <formula>NOT(ISERROR(SEARCH("&lt;总计&gt;",C61)))</formula>
    </cfRule>
  </conditionalFormatting>
  <conditionalFormatting sqref="G126:G131 C126:C131">
    <cfRule type="expression" dxfId="0" priority="58" stopIfTrue="1">
      <formula>NOT(ISERROR(SEARCH("&lt;小计&gt;",C126)))</formula>
    </cfRule>
    <cfRule type="expression" dxfId="0" priority="59" stopIfTrue="1">
      <formula>NOT(ISERROR(SEARCH("&lt;合计&gt;",C126)))</formula>
    </cfRule>
    <cfRule type="expression" dxfId="1" priority="60" stopIfTrue="1">
      <formula>NOT(ISERROR(SEARCH("&lt;总计&gt;",C126)))</formula>
    </cfRule>
  </conditionalFormatting>
  <conditionalFormatting sqref="G133:G163 C133:C163">
    <cfRule type="expression" dxfId="0" priority="52" stopIfTrue="1">
      <formula>NOT(ISERROR(SEARCH("&lt;小计&gt;",C133)))</formula>
    </cfRule>
    <cfRule type="expression" dxfId="0" priority="53" stopIfTrue="1">
      <formula>NOT(ISERROR(SEARCH("&lt;合计&gt;",C133)))</formula>
    </cfRule>
    <cfRule type="expression" dxfId="1" priority="54" stopIfTrue="1">
      <formula>NOT(ISERROR(SEARCH("&lt;总计&gt;",C133)))</formula>
    </cfRule>
  </conditionalFormatting>
  <conditionalFormatting sqref="G203:G212 C203:C212">
    <cfRule type="expression" dxfId="0" priority="49" stopIfTrue="1">
      <formula>NOT(ISERROR(SEARCH("&lt;小计&gt;",C203)))</formula>
    </cfRule>
    <cfRule type="expression" dxfId="0" priority="50" stopIfTrue="1">
      <formula>NOT(ISERROR(SEARCH("&lt;合计&gt;",C203)))</formula>
    </cfRule>
    <cfRule type="expression" dxfId="1" priority="51" stopIfTrue="1">
      <formula>NOT(ISERROR(SEARCH("&lt;总计&gt;",C203)))</formula>
    </cfRule>
  </conditionalFormatting>
  <conditionalFormatting sqref="G418:G425 C418:C425">
    <cfRule type="expression" dxfId="0" priority="34" stopIfTrue="1">
      <formula>NOT(ISERROR(SEARCH("&lt;小计&gt;",C418)))</formula>
    </cfRule>
    <cfRule type="expression" dxfId="0" priority="35" stopIfTrue="1">
      <formula>NOT(ISERROR(SEARCH("&lt;合计&gt;",C418)))</formula>
    </cfRule>
    <cfRule type="expression" dxfId="1" priority="36" stopIfTrue="1">
      <formula>NOT(ISERROR(SEARCH("&lt;总计&gt;",C418)))</formula>
    </cfRule>
  </conditionalFormatting>
  <conditionalFormatting sqref="C465:C474 G465:G474">
    <cfRule type="expression" dxfId="0" priority="31" stopIfTrue="1">
      <formula>NOT(ISERROR(SEARCH("&lt;小计&gt;",C465)))</formula>
    </cfRule>
    <cfRule type="expression" dxfId="0" priority="32" stopIfTrue="1">
      <formula>NOT(ISERROR(SEARCH("&lt;合计&gt;",C465)))</formula>
    </cfRule>
    <cfRule type="expression" dxfId="1" priority="33" stopIfTrue="1">
      <formula>NOT(ISERROR(SEARCH("&lt;总计&gt;",C465)))</formula>
    </cfRule>
  </conditionalFormatting>
  <conditionalFormatting sqref="C476:C480 G476:G480">
    <cfRule type="expression" dxfId="0" priority="28" stopIfTrue="1">
      <formula>NOT(ISERROR(SEARCH("&lt;小计&gt;",C476)))</formula>
    </cfRule>
    <cfRule type="expression" dxfId="0" priority="29" stopIfTrue="1">
      <formula>NOT(ISERROR(SEARCH("&lt;合计&gt;",C476)))</formula>
    </cfRule>
    <cfRule type="expression" dxfId="1" priority="30" stopIfTrue="1">
      <formula>NOT(ISERROR(SEARCH("&lt;总计&gt;",C476)))</formula>
    </cfRule>
  </conditionalFormatting>
  <conditionalFormatting sqref="G531:G537 C531:C537">
    <cfRule type="expression" dxfId="0" priority="22" stopIfTrue="1">
      <formula>NOT(ISERROR(SEARCH("&lt;小计&gt;",C531)))</formula>
    </cfRule>
    <cfRule type="expression" dxfId="0" priority="23" stopIfTrue="1">
      <formula>NOT(ISERROR(SEARCH("&lt;合计&gt;",C531)))</formula>
    </cfRule>
    <cfRule type="expression" dxfId="1" priority="24" stopIfTrue="1">
      <formula>NOT(ISERROR(SEARCH("&lt;总计&gt;",C531)))</formula>
    </cfRule>
  </conditionalFormatting>
  <conditionalFormatting sqref="F554:G560 C554:C560">
    <cfRule type="expression" dxfId="0" priority="19" stopIfTrue="1">
      <formula>NOT(ISERROR(SEARCH("&lt;小计&gt;",C554)))</formula>
    </cfRule>
    <cfRule type="expression" dxfId="0" priority="20" stopIfTrue="1">
      <formula>NOT(ISERROR(SEARCH("&lt;合计&gt;",C554)))</formula>
    </cfRule>
    <cfRule type="expression" dxfId="1" priority="21" stopIfTrue="1">
      <formula>NOT(ISERROR(SEARCH("&lt;总计&gt;",C554)))</formula>
    </cfRule>
  </conditionalFormatting>
  <conditionalFormatting sqref="G704:G708 C704:C708">
    <cfRule type="expression" dxfId="0" priority="7" stopIfTrue="1">
      <formula>NOT(ISERROR(SEARCH("&lt;小计&gt;",C704)))</formula>
    </cfRule>
    <cfRule type="expression" dxfId="0" priority="8" stopIfTrue="1">
      <formula>NOT(ISERROR(SEARCH("&lt;合计&gt;",C704)))</formula>
    </cfRule>
    <cfRule type="expression" dxfId="1" priority="9" stopIfTrue="1">
      <formula>NOT(ISERROR(SEARCH("&lt;总计&gt;",C704)))</formula>
    </cfRule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B13" sqref="B13:D13"/>
    </sheetView>
  </sheetViews>
  <sheetFormatPr defaultColWidth="9" defaultRowHeight="14.25" outlineLevelCol="3"/>
  <cols>
    <col min="1" max="4" width="18.875" style="40" customWidth="1"/>
    <col min="5" max="16384" width="9" style="40"/>
  </cols>
  <sheetData>
    <row r="1" ht="25.5" spans="1:4">
      <c r="A1" s="47" t="s">
        <v>146</v>
      </c>
      <c r="B1" s="47"/>
      <c r="C1" s="47"/>
      <c r="D1" s="47"/>
    </row>
    <row r="2" s="39" customFormat="1" ht="21.75" customHeight="1" spans="1:4">
      <c r="A2" s="48" t="s">
        <v>147</v>
      </c>
      <c r="B2" s="48" t="s">
        <v>6</v>
      </c>
      <c r="C2" s="48" t="s">
        <v>148</v>
      </c>
      <c r="D2" s="48" t="s">
        <v>149</v>
      </c>
    </row>
    <row r="3" ht="21.75" customHeight="1" spans="1:4">
      <c r="A3" s="48" t="s">
        <v>14</v>
      </c>
      <c r="B3" s="49">
        <v>474825.24</v>
      </c>
      <c r="C3" s="49">
        <v>22814.19</v>
      </c>
      <c r="D3" s="49">
        <v>59797004.5672329</v>
      </c>
    </row>
    <row r="4" ht="21.75" customHeight="1" spans="1:4">
      <c r="A4" s="48" t="s">
        <v>74</v>
      </c>
      <c r="B4" s="49">
        <v>41557.63</v>
      </c>
      <c r="C4" s="49">
        <v>4406.63</v>
      </c>
      <c r="D4" s="49">
        <v>4570397.34684931</v>
      </c>
    </row>
    <row r="5" ht="21.75" customHeight="1" spans="1:4">
      <c r="A5" s="48" t="s">
        <v>85</v>
      </c>
      <c r="B5" s="49">
        <v>39980.44</v>
      </c>
      <c r="C5" s="49">
        <v>6131.44</v>
      </c>
      <c r="D5" s="49">
        <v>5033117.88438356</v>
      </c>
    </row>
    <row r="6" ht="21.75" customHeight="1" spans="1:4">
      <c r="A6" s="48" t="s">
        <v>91</v>
      </c>
      <c r="B6" s="49">
        <v>34261</v>
      </c>
      <c r="C6" s="49">
        <v>2907</v>
      </c>
      <c r="D6" s="49">
        <v>4831068.62191781</v>
      </c>
    </row>
    <row r="7" ht="21.75" customHeight="1" spans="1:4">
      <c r="A7" s="48" t="s">
        <v>95</v>
      </c>
      <c r="B7" s="49">
        <v>201468.52</v>
      </c>
      <c r="C7" s="49">
        <v>7563.38</v>
      </c>
      <c r="D7" s="49">
        <v>29294036.9605479</v>
      </c>
    </row>
    <row r="8" ht="21.75" customHeight="1" spans="1:4">
      <c r="A8" s="48" t="s">
        <v>100</v>
      </c>
      <c r="B8" s="49">
        <v>254736</v>
      </c>
      <c r="C8" s="49">
        <v>26911</v>
      </c>
      <c r="D8" s="49">
        <v>25062141.3013699</v>
      </c>
    </row>
    <row r="9" ht="21.75" customHeight="1" spans="1:4">
      <c r="A9" s="48" t="s">
        <v>103</v>
      </c>
      <c r="B9" s="49">
        <v>63554.65</v>
      </c>
      <c r="C9" s="49">
        <v>4569.63</v>
      </c>
      <c r="D9" s="49">
        <v>9696258.91068493</v>
      </c>
    </row>
    <row r="10" ht="21.75" customHeight="1" spans="1:4">
      <c r="A10" s="48" t="s">
        <v>107</v>
      </c>
      <c r="B10" s="49">
        <v>57422.26</v>
      </c>
      <c r="C10" s="49">
        <v>6549.59</v>
      </c>
      <c r="D10" s="49">
        <v>7112229.66016438</v>
      </c>
    </row>
    <row r="11" ht="21.75" customHeight="1" spans="1:4">
      <c r="A11" s="48" t="s">
        <v>109</v>
      </c>
      <c r="B11" s="49">
        <v>60398</v>
      </c>
      <c r="C11" s="49">
        <v>3166</v>
      </c>
      <c r="D11" s="49">
        <v>8291505.54794521</v>
      </c>
    </row>
    <row r="12" ht="21.75" customHeight="1" spans="1:4">
      <c r="A12" s="48" t="s">
        <v>111</v>
      </c>
      <c r="B12" s="49">
        <v>37273.44</v>
      </c>
      <c r="C12" s="49">
        <v>2474.44</v>
      </c>
      <c r="D12" s="49">
        <v>4264351.01041096</v>
      </c>
    </row>
    <row r="13" ht="21.75" customHeight="1" spans="1:4">
      <c r="A13" s="48" t="s">
        <v>114</v>
      </c>
      <c r="B13" s="49">
        <v>41511.47</v>
      </c>
      <c r="C13" s="49">
        <v>3436.21</v>
      </c>
      <c r="D13" s="49">
        <v>5538796.18150685</v>
      </c>
    </row>
    <row r="14" ht="21.75" customHeight="1" spans="1:4">
      <c r="A14" s="48" t="s">
        <v>117</v>
      </c>
      <c r="B14" s="49">
        <v>6000</v>
      </c>
      <c r="C14" s="49">
        <v>0</v>
      </c>
      <c r="D14" s="49">
        <v>561994.520547945</v>
      </c>
    </row>
    <row r="15" ht="21.75" customHeight="1" spans="1:4">
      <c r="A15" s="48" t="s">
        <v>120</v>
      </c>
      <c r="B15" s="49">
        <v>92299.73</v>
      </c>
      <c r="C15" s="49">
        <v>7291.73</v>
      </c>
      <c r="D15" s="49">
        <v>10335393.1272603</v>
      </c>
    </row>
    <row r="16" ht="21.75" customHeight="1" spans="1:4">
      <c r="A16" s="48" t="s">
        <v>123</v>
      </c>
      <c r="B16" s="49">
        <v>24779.58</v>
      </c>
      <c r="C16" s="49">
        <v>3027.58</v>
      </c>
      <c r="D16" s="49">
        <v>3484332.10575342</v>
      </c>
    </row>
    <row r="17" ht="21.75" customHeight="1" spans="1:4">
      <c r="A17" s="48" t="s">
        <v>125</v>
      </c>
      <c r="B17" s="49">
        <v>70461.76</v>
      </c>
      <c r="C17" s="49">
        <v>2107.76</v>
      </c>
      <c r="D17" s="49">
        <v>9872248.16219178</v>
      </c>
    </row>
    <row r="18" ht="21.75" customHeight="1" spans="1:4">
      <c r="A18" s="48" t="s">
        <v>129</v>
      </c>
      <c r="B18" s="49">
        <v>38358.42</v>
      </c>
      <c r="C18" s="49">
        <v>7445.42</v>
      </c>
      <c r="D18" s="49">
        <v>4444953.51616438</v>
      </c>
    </row>
    <row r="19" ht="21.75" customHeight="1" spans="1:4">
      <c r="A19" s="48" t="s">
        <v>132</v>
      </c>
      <c r="B19" s="49">
        <v>29691.67</v>
      </c>
      <c r="C19" s="49">
        <v>3023.67</v>
      </c>
      <c r="D19" s="49">
        <v>4315533.74876712</v>
      </c>
    </row>
    <row r="20" ht="21.75" customHeight="1" spans="1:4">
      <c r="A20" s="48" t="s">
        <v>136</v>
      </c>
      <c r="B20" s="49">
        <v>2675</v>
      </c>
      <c r="C20" s="49">
        <v>2675</v>
      </c>
      <c r="D20" s="49">
        <v>576715.342465753</v>
      </c>
    </row>
    <row r="21" ht="21.75" customHeight="1" spans="1:4">
      <c r="A21" s="48" t="s">
        <v>138</v>
      </c>
      <c r="B21" s="49">
        <v>8622</v>
      </c>
      <c r="C21" s="49">
        <v>900</v>
      </c>
      <c r="D21" s="49">
        <v>1721430.85753425</v>
      </c>
    </row>
    <row r="22" ht="21.75" customHeight="1" spans="1:4">
      <c r="A22" s="48" t="s">
        <v>143</v>
      </c>
      <c r="B22" s="49">
        <v>1049170.19</v>
      </c>
      <c r="C22" s="49">
        <v>122599.33</v>
      </c>
      <c r="D22" s="49">
        <v>113082930.705753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9"/>
  <sheetViews>
    <sheetView workbookViewId="0">
      <selection activeCell="H7" sqref="H7"/>
    </sheetView>
  </sheetViews>
  <sheetFormatPr defaultColWidth="9" defaultRowHeight="14.25"/>
  <cols>
    <col min="1" max="1" width="15.25" style="39" customWidth="1"/>
    <col min="2" max="2" width="10.125" style="39" customWidth="1"/>
    <col min="3" max="3" width="8.875" style="39" customWidth="1"/>
    <col min="4" max="4" width="13.125" style="40" customWidth="1"/>
    <col min="5" max="5" width="12.625" style="40" customWidth="1"/>
    <col min="6" max="21" width="9" style="40"/>
    <col min="22" max="22" width="12.375" style="40" customWidth="1"/>
    <col min="23" max="23" width="13.875" style="40" customWidth="1"/>
    <col min="24" max="24" width="11.25" style="40" customWidth="1"/>
    <col min="25" max="16384" width="9" style="40"/>
  </cols>
  <sheetData>
    <row r="1" spans="1:24">
      <c r="A1" s="39" t="s">
        <v>147</v>
      </c>
      <c r="B1" s="39" t="s">
        <v>150</v>
      </c>
      <c r="C1" s="39" t="s">
        <v>151</v>
      </c>
      <c r="D1" s="40" t="s">
        <v>152</v>
      </c>
      <c r="E1" s="41" t="s">
        <v>14</v>
      </c>
      <c r="F1" s="41" t="s">
        <v>74</v>
      </c>
      <c r="G1" s="41" t="s">
        <v>85</v>
      </c>
      <c r="H1" s="41" t="s">
        <v>91</v>
      </c>
      <c r="I1" s="41" t="s">
        <v>95</v>
      </c>
      <c r="J1" s="41" t="s">
        <v>100</v>
      </c>
      <c r="K1" s="41" t="s">
        <v>103</v>
      </c>
      <c r="L1" s="41" t="s">
        <v>107</v>
      </c>
      <c r="M1" s="41" t="s">
        <v>109</v>
      </c>
      <c r="N1" s="41" t="s">
        <v>111</v>
      </c>
      <c r="O1" s="41" t="s">
        <v>114</v>
      </c>
      <c r="P1" s="41" t="s">
        <v>117</v>
      </c>
      <c r="Q1" s="41" t="s">
        <v>120</v>
      </c>
      <c r="R1" s="41" t="s">
        <v>123</v>
      </c>
      <c r="S1" s="41" t="s">
        <v>125</v>
      </c>
      <c r="T1" s="41" t="s">
        <v>129</v>
      </c>
      <c r="U1" s="41" t="s">
        <v>132</v>
      </c>
      <c r="V1" s="40" t="s">
        <v>136</v>
      </c>
      <c r="W1" s="40" t="s">
        <v>138</v>
      </c>
      <c r="X1" s="40" t="s">
        <v>143</v>
      </c>
    </row>
    <row r="2" ht="20.25" customHeight="1" spans="1:24">
      <c r="A2" s="39" t="s">
        <v>153</v>
      </c>
      <c r="D2" s="40">
        <f>SUM(E2:X2)</f>
        <v>311886440.079452</v>
      </c>
      <c r="E2" s="41">
        <f>SUM(E3:E49)</f>
        <v>59797004.5672329</v>
      </c>
      <c r="F2" s="41">
        <f>SUM(F3:F49)</f>
        <v>4570397.34684931</v>
      </c>
      <c r="G2" s="41">
        <f>SUM(G3:G49)</f>
        <v>5033117.88438356</v>
      </c>
      <c r="H2" s="41">
        <f t="shared" ref="H2:X2" si="0">SUM(H3:H49)</f>
        <v>4831068.62191781</v>
      </c>
      <c r="I2" s="41">
        <f t="shared" si="0"/>
        <v>29294036.9605479</v>
      </c>
      <c r="J2" s="41">
        <f t="shared" si="0"/>
        <v>25062141.3013699</v>
      </c>
      <c r="K2" s="41">
        <f t="shared" si="0"/>
        <v>9696258.91068493</v>
      </c>
      <c r="L2" s="41">
        <f t="shared" si="0"/>
        <v>7112229.66016438</v>
      </c>
      <c r="M2" s="41">
        <f t="shared" si="0"/>
        <v>8291505.54794521</v>
      </c>
      <c r="N2" s="41">
        <f t="shared" si="0"/>
        <v>4264351.01041096</v>
      </c>
      <c r="O2" s="41">
        <f t="shared" si="0"/>
        <v>5538796.18150685</v>
      </c>
      <c r="P2" s="41">
        <f t="shared" si="0"/>
        <v>561994.520547945</v>
      </c>
      <c r="Q2" s="41">
        <f t="shared" si="0"/>
        <v>10335393.1272603</v>
      </c>
      <c r="R2" s="41">
        <f t="shared" si="0"/>
        <v>3484332.10575342</v>
      </c>
      <c r="S2" s="41">
        <f t="shared" si="0"/>
        <v>9872248.16219178</v>
      </c>
      <c r="T2" s="41">
        <f t="shared" si="0"/>
        <v>4444953.51616438</v>
      </c>
      <c r="U2" s="41">
        <f t="shared" si="0"/>
        <v>4315533.74876712</v>
      </c>
      <c r="V2" s="41">
        <f t="shared" si="0"/>
        <v>576715.342465753</v>
      </c>
      <c r="W2" s="41">
        <f t="shared" si="0"/>
        <v>1721430.85753425</v>
      </c>
      <c r="X2" s="41">
        <f t="shared" si="0"/>
        <v>113082930.705753</v>
      </c>
    </row>
    <row r="3" ht="36.75" customHeight="1" spans="1:24">
      <c r="A3" s="42" t="s">
        <v>15</v>
      </c>
      <c r="B3" s="43">
        <v>0.0412</v>
      </c>
      <c r="C3" s="44">
        <v>191</v>
      </c>
      <c r="D3" s="45">
        <f>SUM(E3:X3)</f>
        <v>8623780.82191781</v>
      </c>
      <c r="E3" s="40">
        <v>1724756.16438356</v>
      </c>
      <c r="F3" s="40">
        <v>323391.780821918</v>
      </c>
      <c r="G3" s="40">
        <v>269493.150684931</v>
      </c>
      <c r="H3" s="40">
        <v>485087.671232877</v>
      </c>
      <c r="I3" s="40">
        <v>646783.561643836</v>
      </c>
      <c r="J3" s="40">
        <v>1077972.60273973</v>
      </c>
      <c r="K3" s="40">
        <v>269493.150684931</v>
      </c>
      <c r="L3" s="40">
        <v>377290.410958904</v>
      </c>
      <c r="M3" s="40">
        <v>431189.04109589</v>
      </c>
      <c r="N3" s="40">
        <v>415019.452054795</v>
      </c>
      <c r="O3" s="40">
        <v>323391.780821918</v>
      </c>
      <c r="P3" s="40">
        <v>0</v>
      </c>
      <c r="Q3" s="40">
        <v>485087.671232877</v>
      </c>
      <c r="R3" s="40">
        <v>269493.150684931</v>
      </c>
      <c r="S3" s="40">
        <v>107797.260273973</v>
      </c>
      <c r="T3" s="40">
        <v>323391.780821918</v>
      </c>
      <c r="U3" s="40">
        <v>323391.780821918</v>
      </c>
      <c r="V3" s="40">
        <v>576715.342465753</v>
      </c>
      <c r="W3" s="40">
        <v>194035.068493151</v>
      </c>
      <c r="X3" s="40">
        <v>0</v>
      </c>
    </row>
    <row r="4" ht="30.75" customHeight="1" spans="1:24">
      <c r="A4" s="39" t="s">
        <v>18</v>
      </c>
      <c r="B4" s="43">
        <v>0.0325</v>
      </c>
      <c r="C4" s="44">
        <v>199</v>
      </c>
      <c r="D4" s="45">
        <f t="shared" ref="D4:D49" si="1">SUM(E4:X4)</f>
        <v>10631506.8493151</v>
      </c>
      <c r="E4" s="40">
        <v>1173718.35616438</v>
      </c>
      <c r="F4" s="40">
        <v>470089.794520548</v>
      </c>
      <c r="G4" s="40">
        <v>232830</v>
      </c>
      <c r="H4" s="40">
        <v>222198.493150685</v>
      </c>
      <c r="I4" s="40">
        <v>1379438.01369863</v>
      </c>
      <c r="J4" s="40">
        <v>2752674.31506849</v>
      </c>
      <c r="K4" s="40">
        <v>150790.205479452</v>
      </c>
      <c r="L4" s="40">
        <v>237968.561643836</v>
      </c>
      <c r="M4" s="40">
        <v>748103.698630137</v>
      </c>
      <c r="N4" s="40">
        <v>118186.917808219</v>
      </c>
      <c r="O4" s="40">
        <v>136969.246575342</v>
      </c>
      <c r="P4" s="40">
        <v>0</v>
      </c>
      <c r="Q4" s="40">
        <v>397086.780821918</v>
      </c>
      <c r="R4" s="40">
        <v>118186.917808219</v>
      </c>
      <c r="S4" s="40">
        <v>0</v>
      </c>
      <c r="T4" s="40">
        <v>127223.698630137</v>
      </c>
      <c r="U4" s="40">
        <v>165851.506849315</v>
      </c>
      <c r="V4" s="40">
        <v>0</v>
      </c>
      <c r="W4" s="40">
        <v>383974.589041096</v>
      </c>
      <c r="X4" s="40">
        <v>1816215.75342466</v>
      </c>
    </row>
    <row r="5" ht="30.75" customHeight="1" spans="1:24">
      <c r="A5" s="39" t="s">
        <v>20</v>
      </c>
      <c r="B5" s="43">
        <v>0.0352</v>
      </c>
      <c r="C5" s="44">
        <v>199</v>
      </c>
      <c r="D5" s="45">
        <f t="shared" si="1"/>
        <v>7676493.15068493</v>
      </c>
      <c r="E5" s="40">
        <v>847484.843835617</v>
      </c>
      <c r="F5" s="40">
        <v>339300.997260274</v>
      </c>
      <c r="G5" s="40">
        <v>167731.375342466</v>
      </c>
      <c r="H5" s="40">
        <v>160438.706849315</v>
      </c>
      <c r="I5" s="40">
        <v>995833.073972603</v>
      </c>
      <c r="J5" s="40">
        <v>1987635.9890411</v>
      </c>
      <c r="K5" s="40">
        <v>108814.290410959</v>
      </c>
      <c r="L5" s="40">
        <v>172145.35890411</v>
      </c>
      <c r="M5" s="40">
        <v>540617.030136986</v>
      </c>
      <c r="N5" s="40">
        <v>85209.0739726028</v>
      </c>
      <c r="O5" s="40">
        <v>98642.9369863014</v>
      </c>
      <c r="P5" s="40">
        <v>0</v>
      </c>
      <c r="Q5" s="40">
        <v>287100.843835616</v>
      </c>
      <c r="R5" s="40">
        <v>85400.9863013699</v>
      </c>
      <c r="S5" s="40">
        <v>0</v>
      </c>
      <c r="T5" s="40">
        <v>91926.0054794521</v>
      </c>
      <c r="U5" s="40">
        <v>119753.293150685</v>
      </c>
      <c r="V5" s="40">
        <v>0</v>
      </c>
      <c r="W5" s="40">
        <v>276929.490410959</v>
      </c>
      <c r="X5" s="40">
        <v>1311528.85479452</v>
      </c>
    </row>
    <row r="6" ht="30.75" customHeight="1" spans="1:24">
      <c r="A6" s="39" t="s">
        <v>22</v>
      </c>
      <c r="B6" s="43">
        <v>0.0358</v>
      </c>
      <c r="C6" s="44">
        <v>16</v>
      </c>
      <c r="D6" s="45">
        <f t="shared" si="1"/>
        <v>784657.534246575</v>
      </c>
      <c r="E6" s="40">
        <v>90062.9917808219</v>
      </c>
      <c r="F6" s="40">
        <v>32971.3095890411</v>
      </c>
      <c r="G6" s="40">
        <v>47032.3726027397</v>
      </c>
      <c r="H6" s="40">
        <v>18345.2931506849</v>
      </c>
      <c r="I6" s="40">
        <v>89278.3342465753</v>
      </c>
      <c r="J6" s="40">
        <v>181710.991780822</v>
      </c>
      <c r="K6" s="40">
        <v>12397.5890410959</v>
      </c>
      <c r="L6" s="40">
        <v>19302.5753424658</v>
      </c>
      <c r="M6" s="40">
        <v>49433.4246575342</v>
      </c>
      <c r="N6" s="40">
        <v>10467.3315068493</v>
      </c>
      <c r="O6" s="40">
        <v>11565.8520547945</v>
      </c>
      <c r="P6" s="40">
        <v>0</v>
      </c>
      <c r="Q6" s="40">
        <v>33928.5917808219</v>
      </c>
      <c r="R6" s="40">
        <v>10451.6383561644</v>
      </c>
      <c r="S6" s="40">
        <v>0</v>
      </c>
      <c r="T6" s="40">
        <v>10985.2054794521</v>
      </c>
      <c r="U6" s="40">
        <v>13260.7123287671</v>
      </c>
      <c r="V6" s="40">
        <v>0</v>
      </c>
      <c r="W6" s="40">
        <v>2636.44931506849</v>
      </c>
      <c r="X6" s="40">
        <v>150826.871232877</v>
      </c>
    </row>
    <row r="7" ht="30.75" customHeight="1" spans="1:24">
      <c r="A7" s="39" t="s">
        <v>75</v>
      </c>
      <c r="B7" s="43">
        <v>0.0372</v>
      </c>
      <c r="C7" s="44">
        <v>125</v>
      </c>
      <c r="D7" s="45">
        <f t="shared" si="1"/>
        <v>361298.630136986</v>
      </c>
      <c r="E7" s="40">
        <v>0</v>
      </c>
      <c r="F7" s="40">
        <v>234984.246575343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9554.79452054795</v>
      </c>
      <c r="M7" s="40">
        <v>0</v>
      </c>
      <c r="N7" s="40">
        <v>8981.50684931507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4586.30136986301</v>
      </c>
      <c r="V7" s="40">
        <v>0</v>
      </c>
      <c r="W7" s="40">
        <v>0</v>
      </c>
      <c r="X7" s="40">
        <v>103191.780821918</v>
      </c>
    </row>
    <row r="8" ht="30.75" customHeight="1" spans="1:24">
      <c r="A8" s="39" t="s">
        <v>77</v>
      </c>
      <c r="B8" s="43">
        <v>0.0401</v>
      </c>
      <c r="C8" s="44">
        <v>125</v>
      </c>
      <c r="D8" s="45">
        <f t="shared" si="1"/>
        <v>389464.383561644</v>
      </c>
      <c r="E8" s="40">
        <v>0</v>
      </c>
      <c r="F8" s="40">
        <v>253302.910958904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10299.6575342466</v>
      </c>
      <c r="M8" s="40">
        <v>0</v>
      </c>
      <c r="N8" s="40">
        <v>9681.67808219178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4943.83561643836</v>
      </c>
      <c r="V8" s="40">
        <v>0</v>
      </c>
      <c r="W8" s="40">
        <v>0</v>
      </c>
      <c r="X8" s="40">
        <v>111236.301369863</v>
      </c>
    </row>
    <row r="9" ht="30.75" customHeight="1" spans="1:24">
      <c r="A9" s="39" t="s">
        <v>78</v>
      </c>
      <c r="B9" s="43">
        <v>0.0399</v>
      </c>
      <c r="C9" s="44">
        <v>125</v>
      </c>
      <c r="D9" s="45">
        <f t="shared" si="1"/>
        <v>387521.917808219</v>
      </c>
      <c r="E9" s="40">
        <v>0</v>
      </c>
      <c r="F9" s="40">
        <v>252039.554794521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10248.2876712329</v>
      </c>
      <c r="M9" s="40">
        <v>0</v>
      </c>
      <c r="N9" s="40">
        <v>9633.39041095891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4919.17808219178</v>
      </c>
      <c r="V9" s="40">
        <v>0</v>
      </c>
      <c r="W9" s="40">
        <v>0</v>
      </c>
      <c r="X9" s="40">
        <v>110681.506849315</v>
      </c>
    </row>
    <row r="10" ht="30.75" customHeight="1" spans="1:24">
      <c r="A10" s="39" t="s">
        <v>24</v>
      </c>
      <c r="B10" s="43">
        <v>0.0307</v>
      </c>
      <c r="C10" s="44">
        <v>57</v>
      </c>
      <c r="D10" s="45">
        <f t="shared" si="1"/>
        <v>5756164.20821918</v>
      </c>
      <c r="E10" s="40">
        <v>718321.964383562</v>
      </c>
      <c r="F10" s="40">
        <v>4410.70684931507</v>
      </c>
      <c r="G10" s="40">
        <v>0</v>
      </c>
      <c r="H10" s="40">
        <v>120575.301369863</v>
      </c>
      <c r="I10" s="40">
        <v>474534.526027397</v>
      </c>
      <c r="J10" s="40">
        <v>1066959.57534247</v>
      </c>
      <c r="K10" s="40">
        <v>27327.2054794521</v>
      </c>
      <c r="L10" s="40">
        <v>58969.2328767123</v>
      </c>
      <c r="M10" s="40">
        <v>199536.542465753</v>
      </c>
      <c r="N10" s="40">
        <v>191530.150684932</v>
      </c>
      <c r="O10" s="40">
        <v>41374.3479452055</v>
      </c>
      <c r="P10" s="40">
        <v>0</v>
      </c>
      <c r="Q10" s="40">
        <v>334111.043835616</v>
      </c>
      <c r="R10" s="40">
        <v>0</v>
      </c>
      <c r="S10" s="40">
        <v>0</v>
      </c>
      <c r="T10" s="40">
        <v>0</v>
      </c>
      <c r="U10" s="40">
        <v>36915.698630137</v>
      </c>
      <c r="V10" s="40">
        <v>0</v>
      </c>
      <c r="W10" s="40">
        <v>0</v>
      </c>
      <c r="X10" s="40">
        <v>2481597.91232877</v>
      </c>
    </row>
    <row r="11" ht="30.75" customHeight="1" spans="1:24">
      <c r="A11" s="39" t="s">
        <v>26</v>
      </c>
      <c r="B11" s="43">
        <v>0.0323</v>
      </c>
      <c r="C11" s="44">
        <v>57</v>
      </c>
      <c r="D11" s="45">
        <f t="shared" si="1"/>
        <v>5844307.13424658</v>
      </c>
      <c r="E11" s="40">
        <v>726957.073972603</v>
      </c>
      <c r="F11" s="40">
        <v>4489.25753424658</v>
      </c>
      <c r="G11" s="40">
        <v>0</v>
      </c>
      <c r="H11" s="40">
        <v>122067.452054795</v>
      </c>
      <c r="I11" s="40">
        <v>480199.232876712</v>
      </c>
      <c r="J11" s="40">
        <v>1079691.65753425</v>
      </c>
      <c r="K11" s="40">
        <v>27742.602739726</v>
      </c>
      <c r="L11" s="40">
        <v>59722.2575342466</v>
      </c>
      <c r="M11" s="40">
        <v>201915.706849315</v>
      </c>
      <c r="N11" s="40">
        <v>193845.131506849</v>
      </c>
      <c r="O11" s="40">
        <v>41866.1095890411</v>
      </c>
      <c r="P11" s="40">
        <v>0</v>
      </c>
      <c r="Q11" s="40">
        <v>338106.665753425</v>
      </c>
      <c r="R11" s="40">
        <v>0</v>
      </c>
      <c r="S11" s="40">
        <v>0</v>
      </c>
      <c r="T11" s="40">
        <v>0</v>
      </c>
      <c r="U11" s="40">
        <v>37175.0876712329</v>
      </c>
      <c r="V11" s="40">
        <v>0</v>
      </c>
      <c r="W11" s="40">
        <v>0</v>
      </c>
      <c r="X11" s="40">
        <v>2530528.89863014</v>
      </c>
    </row>
    <row r="12" ht="30.75" customHeight="1" spans="1:24">
      <c r="A12" s="39" t="s">
        <v>27</v>
      </c>
      <c r="B12" s="43">
        <v>0.0323</v>
      </c>
      <c r="C12" s="44">
        <v>57</v>
      </c>
      <c r="D12" s="45">
        <f t="shared" si="1"/>
        <v>5193616.99726028</v>
      </c>
      <c r="E12" s="40">
        <v>707032.84109589</v>
      </c>
      <c r="F12" s="40">
        <v>4388.37534246575</v>
      </c>
      <c r="G12" s="40">
        <v>0</v>
      </c>
      <c r="H12" s="40">
        <v>118637.457534247</v>
      </c>
      <c r="I12" s="40">
        <v>467034.106849315</v>
      </c>
      <c r="J12" s="40">
        <v>1050183.61643836</v>
      </c>
      <c r="K12" s="40">
        <v>26985.9863013699</v>
      </c>
      <c r="L12" s="40">
        <v>58108.1424657534</v>
      </c>
      <c r="M12" s="40">
        <v>196316.745205479</v>
      </c>
      <c r="N12" s="40">
        <v>188498.375342466</v>
      </c>
      <c r="O12" s="40">
        <v>40705.9643835617</v>
      </c>
      <c r="P12" s="40">
        <v>0</v>
      </c>
      <c r="Q12" s="40">
        <v>328875.945205479</v>
      </c>
      <c r="R12" s="40">
        <v>0</v>
      </c>
      <c r="S12" s="40">
        <v>0</v>
      </c>
      <c r="T12" s="40">
        <v>0</v>
      </c>
      <c r="U12" s="40">
        <v>36216.7068493151</v>
      </c>
      <c r="V12" s="40">
        <v>0</v>
      </c>
      <c r="W12" s="40">
        <v>0</v>
      </c>
      <c r="X12" s="40">
        <v>1970632.73424658</v>
      </c>
    </row>
    <row r="13" ht="30.75" customHeight="1" spans="1:24">
      <c r="A13" s="39" t="s">
        <v>28</v>
      </c>
      <c r="B13" s="43">
        <v>0.0297</v>
      </c>
      <c r="C13" s="44">
        <v>57</v>
      </c>
      <c r="D13" s="45">
        <f t="shared" si="1"/>
        <v>1965155.42465753</v>
      </c>
      <c r="E13" s="40">
        <v>1501347.20547945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463808.219178082</v>
      </c>
    </row>
    <row r="14" ht="30.75" customHeight="1" spans="1:24">
      <c r="A14" s="39" t="s">
        <v>30</v>
      </c>
      <c r="B14" s="43">
        <v>0.0318</v>
      </c>
      <c r="C14" s="44">
        <v>57</v>
      </c>
      <c r="D14" s="45">
        <f t="shared" si="1"/>
        <v>1734633.36986301</v>
      </c>
      <c r="E14" s="40">
        <v>1734633.36986301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</row>
    <row r="15" ht="30.75" customHeight="1" spans="1:24">
      <c r="A15" s="39" t="s">
        <v>79</v>
      </c>
      <c r="B15" s="43">
        <v>0.0283</v>
      </c>
      <c r="C15" s="44">
        <v>15</v>
      </c>
      <c r="D15" s="45">
        <f t="shared" si="1"/>
        <v>34890.4109589041</v>
      </c>
      <c r="E15" s="40">
        <v>0</v>
      </c>
      <c r="F15" s="40">
        <v>14444.6301369863</v>
      </c>
      <c r="G15" s="40">
        <v>0</v>
      </c>
      <c r="H15" s="40">
        <v>0</v>
      </c>
      <c r="I15" s="40">
        <v>0</v>
      </c>
      <c r="J15" s="40">
        <v>8722.60273972603</v>
      </c>
      <c r="K15" s="40">
        <v>4361.30136986301</v>
      </c>
      <c r="L15" s="40">
        <v>3489.04109589041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1314.20547945205</v>
      </c>
      <c r="U15" s="40">
        <v>2558.6301369863</v>
      </c>
      <c r="V15" s="40">
        <v>0</v>
      </c>
      <c r="W15" s="40">
        <v>0</v>
      </c>
      <c r="X15" s="40">
        <v>0</v>
      </c>
    </row>
    <row r="16" ht="30.75" customHeight="1" spans="1:24">
      <c r="A16" s="39" t="s">
        <v>31</v>
      </c>
      <c r="B16" s="43">
        <v>0.0243</v>
      </c>
      <c r="C16" s="44">
        <v>255</v>
      </c>
      <c r="D16" s="45">
        <f t="shared" si="1"/>
        <v>6790684.93150685</v>
      </c>
      <c r="E16" s="40">
        <v>232811.842191781</v>
      </c>
      <c r="F16" s="40">
        <v>0</v>
      </c>
      <c r="G16" s="40">
        <v>46346.4246575342</v>
      </c>
      <c r="H16" s="40">
        <v>111537</v>
      </c>
      <c r="I16" s="40">
        <v>334441.232876712</v>
      </c>
      <c r="J16" s="40">
        <v>472122.369863014</v>
      </c>
      <c r="K16" s="40">
        <v>41786.4797260274</v>
      </c>
      <c r="L16" s="40">
        <v>299934.36739726</v>
      </c>
      <c r="M16" s="40">
        <v>63153.3698630137</v>
      </c>
      <c r="N16" s="40">
        <v>0</v>
      </c>
      <c r="O16" s="40">
        <v>27368.1579452055</v>
      </c>
      <c r="P16" s="40">
        <v>0</v>
      </c>
      <c r="Q16" s="40">
        <v>37404.7902739726</v>
      </c>
      <c r="R16" s="40">
        <v>0</v>
      </c>
      <c r="S16" s="40">
        <v>0</v>
      </c>
      <c r="T16" s="40">
        <v>0</v>
      </c>
      <c r="U16" s="40">
        <v>30765.1980821918</v>
      </c>
      <c r="V16" s="40">
        <v>0</v>
      </c>
      <c r="W16" s="40">
        <v>0</v>
      </c>
      <c r="X16" s="40">
        <v>5093013.69863014</v>
      </c>
    </row>
    <row r="17" ht="30.75" customHeight="1" spans="1:24">
      <c r="A17" s="39" t="s">
        <v>34</v>
      </c>
      <c r="B17" s="43">
        <v>0.0265</v>
      </c>
      <c r="C17" s="44">
        <v>255</v>
      </c>
      <c r="D17" s="45">
        <f t="shared" si="1"/>
        <v>24067808.2191781</v>
      </c>
      <c r="E17" s="40">
        <v>714606.550684932</v>
      </c>
      <c r="F17" s="40">
        <v>0</v>
      </c>
      <c r="G17" s="40">
        <v>164031.369863014</v>
      </c>
      <c r="H17" s="40">
        <v>395267.465753425</v>
      </c>
      <c r="I17" s="40">
        <v>1185802.39726027</v>
      </c>
      <c r="J17" s="40">
        <v>1673453.21917808</v>
      </c>
      <c r="K17" s="40">
        <v>886069.319178082</v>
      </c>
      <c r="L17" s="40">
        <v>525622.417808219</v>
      </c>
      <c r="M17" s="40">
        <v>134039.178082192</v>
      </c>
      <c r="N17" s="40">
        <v>0</v>
      </c>
      <c r="O17" s="40">
        <v>96826.6438356164</v>
      </c>
      <c r="P17" s="40">
        <v>0</v>
      </c>
      <c r="Q17" s="40">
        <v>132372.945205479</v>
      </c>
      <c r="R17" s="40">
        <v>0</v>
      </c>
      <c r="S17" s="40">
        <v>0</v>
      </c>
      <c r="T17" s="40">
        <v>0</v>
      </c>
      <c r="U17" s="40">
        <v>108860.547945205</v>
      </c>
      <c r="V17" s="40">
        <v>0</v>
      </c>
      <c r="W17" s="40">
        <v>0</v>
      </c>
      <c r="X17" s="40">
        <v>18050856.1643836</v>
      </c>
    </row>
    <row r="18" ht="30.75" customHeight="1" spans="1:24">
      <c r="A18" s="39" t="s">
        <v>35</v>
      </c>
      <c r="B18" s="43">
        <v>0.0298</v>
      </c>
      <c r="C18" s="44">
        <v>255</v>
      </c>
      <c r="D18" s="45">
        <f t="shared" si="1"/>
        <v>22901095.890411</v>
      </c>
      <c r="E18" s="40">
        <v>638732.383561644</v>
      </c>
      <c r="F18" s="40">
        <v>0</v>
      </c>
      <c r="G18" s="40">
        <v>156143.835616438</v>
      </c>
      <c r="H18" s="40">
        <v>376202.547945205</v>
      </c>
      <c r="I18" s="40">
        <v>1128399.45205479</v>
      </c>
      <c r="J18" s="40">
        <v>1592250.73972603</v>
      </c>
      <c r="K18" s="40">
        <v>141154.02739726</v>
      </c>
      <c r="L18" s="40">
        <v>1157546.30136986</v>
      </c>
      <c r="M18" s="40">
        <v>212980.191780822</v>
      </c>
      <c r="N18" s="40">
        <v>0</v>
      </c>
      <c r="O18" s="40">
        <v>92228.9589041096</v>
      </c>
      <c r="P18" s="40">
        <v>0</v>
      </c>
      <c r="Q18" s="40">
        <v>125956.02739726</v>
      </c>
      <c r="R18" s="40">
        <v>0</v>
      </c>
      <c r="S18" s="40">
        <v>0</v>
      </c>
      <c r="T18" s="40">
        <v>0</v>
      </c>
      <c r="U18" s="40">
        <v>103679.506849315</v>
      </c>
      <c r="V18" s="40">
        <v>0</v>
      </c>
      <c r="W18" s="40">
        <v>0</v>
      </c>
      <c r="X18" s="40">
        <v>17175821.9178082</v>
      </c>
    </row>
    <row r="19" ht="30.75" customHeight="1" spans="1:24">
      <c r="A19" s="39" t="s">
        <v>36</v>
      </c>
      <c r="B19" s="43">
        <v>0.0312</v>
      </c>
      <c r="C19" s="44">
        <v>72</v>
      </c>
      <c r="D19" s="45">
        <f t="shared" si="1"/>
        <v>7385424.65753425</v>
      </c>
      <c r="E19" s="40">
        <v>208084.339726027</v>
      </c>
      <c r="F19" s="40">
        <v>0</v>
      </c>
      <c r="G19" s="40">
        <v>50282.4328767123</v>
      </c>
      <c r="H19" s="40">
        <v>121244.054794521</v>
      </c>
      <c r="I19" s="40">
        <v>363855.254794521</v>
      </c>
      <c r="J19" s="40">
        <v>513471.649315068</v>
      </c>
      <c r="K19" s="40">
        <v>45543.4520547945</v>
      </c>
      <c r="L19" s="40">
        <v>371425.315068493</v>
      </c>
      <c r="M19" s="40">
        <v>68684.4493150685</v>
      </c>
      <c r="N19" s="40">
        <v>0</v>
      </c>
      <c r="O19" s="40">
        <v>29726.3342465753</v>
      </c>
      <c r="P19" s="40">
        <v>0</v>
      </c>
      <c r="Q19" s="40">
        <v>40619.8356164384</v>
      </c>
      <c r="R19" s="40">
        <v>0</v>
      </c>
      <c r="S19" s="40">
        <v>0</v>
      </c>
      <c r="T19" s="40">
        <v>0</v>
      </c>
      <c r="U19" s="40">
        <v>33419.0465753425</v>
      </c>
      <c r="V19" s="40">
        <v>0</v>
      </c>
      <c r="W19" s="40">
        <v>0</v>
      </c>
      <c r="X19" s="40">
        <v>5539068.49315068</v>
      </c>
    </row>
    <row r="20" ht="30.75" customHeight="1" spans="1:24">
      <c r="A20" s="39" t="s">
        <v>37</v>
      </c>
      <c r="B20" s="43">
        <v>0.0259</v>
      </c>
      <c r="C20" s="44">
        <v>187</v>
      </c>
      <c r="D20" s="45">
        <f t="shared" si="1"/>
        <v>3980794.52054795</v>
      </c>
      <c r="E20" s="40">
        <v>508214.767123288</v>
      </c>
      <c r="F20" s="40">
        <v>46840.6821917808</v>
      </c>
      <c r="G20" s="40">
        <v>0</v>
      </c>
      <c r="H20" s="40">
        <v>0</v>
      </c>
      <c r="I20" s="40">
        <v>234203.410958904</v>
      </c>
      <c r="J20" s="40">
        <v>451952.871232877</v>
      </c>
      <c r="K20" s="40">
        <v>117035.35890411</v>
      </c>
      <c r="L20" s="40">
        <v>128845.049315069</v>
      </c>
      <c r="M20" s="40">
        <v>105358.361643836</v>
      </c>
      <c r="N20" s="40">
        <v>35163.6849315069</v>
      </c>
      <c r="O20" s="40">
        <v>82004.3671232877</v>
      </c>
      <c r="P20" s="40">
        <v>0</v>
      </c>
      <c r="Q20" s="40">
        <v>444920.134246575</v>
      </c>
      <c r="R20" s="40">
        <v>0</v>
      </c>
      <c r="S20" s="40">
        <v>11676.997260274</v>
      </c>
      <c r="T20" s="40">
        <v>82004.3671232877</v>
      </c>
      <c r="U20" s="40">
        <v>23221.301369863</v>
      </c>
      <c r="V20" s="40">
        <v>0</v>
      </c>
      <c r="W20" s="40">
        <v>0</v>
      </c>
      <c r="X20" s="40">
        <v>1709353.16712329</v>
      </c>
    </row>
    <row r="21" spans="1:24">
      <c r="A21" s="39" t="s">
        <v>39</v>
      </c>
      <c r="B21" s="43">
        <v>0.0277</v>
      </c>
      <c r="C21" s="44">
        <v>187</v>
      </c>
      <c r="D21" s="45">
        <f t="shared" si="1"/>
        <v>11353205.4794521</v>
      </c>
      <c r="E21" s="40">
        <v>1448952.84931507</v>
      </c>
      <c r="F21" s="40">
        <v>133542.079452055</v>
      </c>
      <c r="G21" s="40">
        <v>0</v>
      </c>
      <c r="H21" s="40">
        <v>0</v>
      </c>
      <c r="I21" s="40">
        <v>667710.397260274</v>
      </c>
      <c r="J21" s="40">
        <v>1288872.65205479</v>
      </c>
      <c r="K21" s="40">
        <v>334068.071232877</v>
      </c>
      <c r="L21" s="40">
        <v>367134.282191781</v>
      </c>
      <c r="M21" s="40">
        <v>300576.115068493</v>
      </c>
      <c r="N21" s="40">
        <v>100050.123287671</v>
      </c>
      <c r="O21" s="40">
        <v>233592.202739726</v>
      </c>
      <c r="P21" s="40">
        <v>0</v>
      </c>
      <c r="Q21" s="40">
        <v>1268862.62739726</v>
      </c>
      <c r="R21" s="40">
        <v>0</v>
      </c>
      <c r="S21" s="40">
        <v>33491.9561643836</v>
      </c>
      <c r="T21" s="40">
        <v>233592.202739726</v>
      </c>
      <c r="U21" s="40">
        <v>67409.6575342466</v>
      </c>
      <c r="V21" s="40">
        <v>0</v>
      </c>
      <c r="W21" s="40">
        <v>0</v>
      </c>
      <c r="X21" s="40">
        <v>4875350.2630137</v>
      </c>
    </row>
    <row r="22" spans="1:24">
      <c r="A22" s="39" t="s">
        <v>40</v>
      </c>
      <c r="B22" s="43">
        <v>0.0302</v>
      </c>
      <c r="C22" s="44">
        <v>187</v>
      </c>
      <c r="D22" s="45">
        <f t="shared" si="1"/>
        <v>4641698.63013699</v>
      </c>
      <c r="E22" s="40">
        <v>592590.191780822</v>
      </c>
      <c r="F22" s="40">
        <v>54617.3205479452</v>
      </c>
      <c r="G22" s="40">
        <v>0</v>
      </c>
      <c r="H22" s="40">
        <v>0</v>
      </c>
      <c r="I22" s="40">
        <v>273086.602739726</v>
      </c>
      <c r="J22" s="40">
        <v>526987.517808219</v>
      </c>
      <c r="K22" s="40">
        <v>136465.939726027</v>
      </c>
      <c r="L22" s="40">
        <v>150236.312328767</v>
      </c>
      <c r="M22" s="40">
        <v>122850.290410959</v>
      </c>
      <c r="N22" s="40">
        <v>41001.6712328767</v>
      </c>
      <c r="O22" s="40">
        <v>95618.9917808219</v>
      </c>
      <c r="P22" s="40">
        <v>0</v>
      </c>
      <c r="Q22" s="40">
        <v>518787.183561644</v>
      </c>
      <c r="R22" s="40">
        <v>0</v>
      </c>
      <c r="S22" s="40">
        <v>13615.6493150685</v>
      </c>
      <c r="T22" s="40">
        <v>95618.9917808219</v>
      </c>
      <c r="U22" s="40">
        <v>27076.5753424658</v>
      </c>
      <c r="V22" s="40">
        <v>0</v>
      </c>
      <c r="W22" s="40">
        <v>0</v>
      </c>
      <c r="X22" s="40">
        <v>1993145.39178082</v>
      </c>
    </row>
    <row r="23" spans="1:24">
      <c r="A23" s="39" t="s">
        <v>41</v>
      </c>
      <c r="B23" s="43">
        <v>0.0308</v>
      </c>
      <c r="C23" s="44">
        <v>4</v>
      </c>
      <c r="D23" s="45">
        <f t="shared" si="1"/>
        <v>101260.273972603</v>
      </c>
      <c r="E23" s="40">
        <v>12927.5616438356</v>
      </c>
      <c r="F23" s="40">
        <v>1191.49589041096</v>
      </c>
      <c r="G23" s="40">
        <v>0</v>
      </c>
      <c r="H23" s="40">
        <v>0</v>
      </c>
      <c r="I23" s="40">
        <v>5957.47945205479</v>
      </c>
      <c r="J23" s="40">
        <v>11496.4164383562</v>
      </c>
      <c r="K23" s="40">
        <v>2977.05205479452</v>
      </c>
      <c r="L23" s="40">
        <v>3277.45753424658</v>
      </c>
      <c r="M23" s="40">
        <v>2680.02191780822</v>
      </c>
      <c r="N23" s="40">
        <v>894.465753424658</v>
      </c>
      <c r="O23" s="40">
        <v>2085.96164383562</v>
      </c>
      <c r="P23" s="40">
        <v>0</v>
      </c>
      <c r="Q23" s="40">
        <v>11317.5232876712</v>
      </c>
      <c r="R23" s="40">
        <v>0</v>
      </c>
      <c r="S23" s="40">
        <v>297.030136986301</v>
      </c>
      <c r="T23" s="40">
        <v>2085.96164383562</v>
      </c>
      <c r="U23" s="40">
        <v>590.684931506849</v>
      </c>
      <c r="V23" s="40">
        <v>0</v>
      </c>
      <c r="W23" s="40">
        <v>0</v>
      </c>
      <c r="X23" s="40">
        <v>43481.1616438356</v>
      </c>
    </row>
    <row r="24" spans="1:24">
      <c r="A24" s="39" t="s">
        <v>42</v>
      </c>
      <c r="B24" s="43">
        <v>0.0254</v>
      </c>
      <c r="C24" s="44">
        <v>141</v>
      </c>
      <c r="D24" s="45">
        <f t="shared" si="1"/>
        <v>490602.739726027</v>
      </c>
      <c r="E24" s="40">
        <v>490602.739726027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</row>
    <row r="25" spans="1:24">
      <c r="A25" s="39" t="s">
        <v>44</v>
      </c>
      <c r="B25" s="43">
        <v>0.0254</v>
      </c>
      <c r="C25" s="44">
        <v>141</v>
      </c>
      <c r="D25" s="45">
        <f t="shared" si="1"/>
        <v>9102446.99178082</v>
      </c>
      <c r="E25" s="40">
        <v>3195590.00547945</v>
      </c>
      <c r="F25" s="40">
        <v>68684.3835616438</v>
      </c>
      <c r="G25" s="40">
        <v>137368.767123288</v>
      </c>
      <c r="H25" s="40">
        <v>0</v>
      </c>
      <c r="I25" s="40">
        <v>481771.890410959</v>
      </c>
      <c r="J25" s="40">
        <v>883084.931506849</v>
      </c>
      <c r="K25" s="40">
        <v>245301.369863014</v>
      </c>
      <c r="L25" s="40">
        <v>294361.643835616</v>
      </c>
      <c r="M25" s="40">
        <v>151105.643835616</v>
      </c>
      <c r="N25" s="40">
        <v>78496.4383561644</v>
      </c>
      <c r="O25" s="40">
        <v>19624.1095890411</v>
      </c>
      <c r="P25" s="40">
        <v>0</v>
      </c>
      <c r="Q25" s="40">
        <v>834024.657534246</v>
      </c>
      <c r="R25" s="40">
        <v>0</v>
      </c>
      <c r="S25" s="40">
        <v>19624.1095890411</v>
      </c>
      <c r="T25" s="40">
        <v>117744.657534247</v>
      </c>
      <c r="U25" s="40">
        <v>44154.2465753425</v>
      </c>
      <c r="V25" s="40">
        <v>0</v>
      </c>
      <c r="W25" s="40">
        <v>0</v>
      </c>
      <c r="X25" s="40">
        <v>2531510.1369863</v>
      </c>
    </row>
    <row r="26" spans="1:24">
      <c r="A26" s="39" t="s">
        <v>45</v>
      </c>
      <c r="B26" s="43">
        <v>0.0275</v>
      </c>
      <c r="C26" s="44">
        <v>141</v>
      </c>
      <c r="D26" s="45">
        <f t="shared" si="1"/>
        <v>10623287.6712329</v>
      </c>
      <c r="E26" s="40">
        <v>3314465.75342466</v>
      </c>
      <c r="F26" s="40">
        <v>84986.301369863</v>
      </c>
      <c r="G26" s="40">
        <v>169972.602739726</v>
      </c>
      <c r="H26" s="40">
        <v>0</v>
      </c>
      <c r="I26" s="40">
        <v>540725.342465753</v>
      </c>
      <c r="J26" s="40">
        <v>1062328.76712329</v>
      </c>
      <c r="K26" s="40">
        <v>318698.630136986</v>
      </c>
      <c r="L26" s="40">
        <v>371815.068493151</v>
      </c>
      <c r="M26" s="40">
        <v>186969.863013699</v>
      </c>
      <c r="N26" s="40">
        <v>95609.5890410959</v>
      </c>
      <c r="O26" s="40">
        <v>31869.8630136986</v>
      </c>
      <c r="P26" s="40">
        <v>0</v>
      </c>
      <c r="Q26" s="40">
        <v>1062328.76712329</v>
      </c>
      <c r="R26" s="40">
        <v>0</v>
      </c>
      <c r="S26" s="40">
        <v>31869.8630136986</v>
      </c>
      <c r="T26" s="40">
        <v>138102.739726027</v>
      </c>
      <c r="U26" s="40">
        <v>58428.0821917808</v>
      </c>
      <c r="V26" s="40">
        <v>0</v>
      </c>
      <c r="W26" s="40">
        <v>0</v>
      </c>
      <c r="X26" s="40">
        <v>3155116.43835616</v>
      </c>
    </row>
    <row r="27" spans="1:24">
      <c r="A27" s="39" t="s">
        <v>46</v>
      </c>
      <c r="B27" s="43">
        <v>0.0235</v>
      </c>
      <c r="C27" s="44">
        <v>52</v>
      </c>
      <c r="D27" s="45">
        <f t="shared" si="1"/>
        <v>4352328.76712329</v>
      </c>
      <c r="E27" s="40">
        <v>321832.28109589</v>
      </c>
      <c r="F27" s="40">
        <v>85494.1331506849</v>
      </c>
      <c r="G27" s="40">
        <v>154288.046027397</v>
      </c>
      <c r="H27" s="40">
        <v>0</v>
      </c>
      <c r="I27" s="40">
        <v>27733.7084931507</v>
      </c>
      <c r="J27" s="40">
        <v>526430.904109589</v>
      </c>
      <c r="K27" s="40">
        <v>73369.8843835616</v>
      </c>
      <c r="L27" s="40">
        <v>69029.6082191781</v>
      </c>
      <c r="M27" s="40">
        <v>0</v>
      </c>
      <c r="N27" s="40">
        <v>9522.89534246575</v>
      </c>
      <c r="O27" s="40">
        <v>38735.7260273973</v>
      </c>
      <c r="P27" s="40">
        <v>0</v>
      </c>
      <c r="Q27" s="40">
        <v>49161.2273972603</v>
      </c>
      <c r="R27" s="40">
        <v>59512.4043835616</v>
      </c>
      <c r="S27" s="40">
        <v>50880.7320547945</v>
      </c>
      <c r="T27" s="40">
        <v>178359.102465753</v>
      </c>
      <c r="U27" s="40">
        <v>39085.5863013699</v>
      </c>
      <c r="V27" s="40">
        <v>0</v>
      </c>
      <c r="W27" s="40">
        <v>0</v>
      </c>
      <c r="X27" s="40">
        <v>2668892.52767123</v>
      </c>
    </row>
    <row r="28" spans="1:24">
      <c r="A28" s="39" t="s">
        <v>48</v>
      </c>
      <c r="B28" s="43">
        <v>0.0245</v>
      </c>
      <c r="C28" s="44">
        <v>52</v>
      </c>
      <c r="D28" s="45">
        <f t="shared" si="1"/>
        <v>405585.753424658</v>
      </c>
      <c r="E28" s="40">
        <v>16893.5890410959</v>
      </c>
      <c r="F28" s="40">
        <v>7958.13698630137</v>
      </c>
      <c r="G28" s="40">
        <v>14380.4931506849</v>
      </c>
      <c r="H28" s="40">
        <v>0</v>
      </c>
      <c r="I28" s="40">
        <v>2582.90410958904</v>
      </c>
      <c r="J28" s="40">
        <v>49075.1780821918</v>
      </c>
      <c r="K28" s="40">
        <v>6841.20547945206</v>
      </c>
      <c r="L28" s="40">
        <v>18499.1780821918</v>
      </c>
      <c r="M28" s="40">
        <v>0</v>
      </c>
      <c r="N28" s="40">
        <v>907.506849315069</v>
      </c>
      <c r="O28" s="40">
        <v>3595.12328767123</v>
      </c>
      <c r="P28" s="40">
        <v>0</v>
      </c>
      <c r="Q28" s="40">
        <v>4572.43835616438</v>
      </c>
      <c r="R28" s="40">
        <v>5549.75342465753</v>
      </c>
      <c r="S28" s="40">
        <v>4746.95890410959</v>
      </c>
      <c r="T28" s="40">
        <v>16614.3561643836</v>
      </c>
      <c r="U28" s="40">
        <v>4677.15068493151</v>
      </c>
      <c r="V28" s="40">
        <v>0</v>
      </c>
      <c r="W28" s="40">
        <v>0</v>
      </c>
      <c r="X28" s="40">
        <v>248691.780821918</v>
      </c>
    </row>
    <row r="29" spans="1:24">
      <c r="A29" s="39" t="s">
        <v>49</v>
      </c>
      <c r="B29" s="43">
        <v>0.0274</v>
      </c>
      <c r="C29" s="44">
        <v>52</v>
      </c>
      <c r="D29" s="45">
        <f t="shared" si="1"/>
        <v>3513205.47945205</v>
      </c>
      <c r="E29" s="40">
        <v>152411.831890411</v>
      </c>
      <c r="F29" s="40">
        <v>68975.9342465754</v>
      </c>
      <c r="G29" s="40">
        <v>124523.616438356</v>
      </c>
      <c r="H29" s="40">
        <v>0</v>
      </c>
      <c r="I29" s="40">
        <v>22367.4082191781</v>
      </c>
      <c r="J29" s="40">
        <v>424941.720547945</v>
      </c>
      <c r="K29" s="40">
        <v>59217.0301369863</v>
      </c>
      <c r="L29" s="40">
        <v>153978.721534247</v>
      </c>
      <c r="M29" s="40">
        <v>0</v>
      </c>
      <c r="N29" s="40">
        <v>7729.05205479452</v>
      </c>
      <c r="O29" s="40">
        <v>31267.5287671233</v>
      </c>
      <c r="P29" s="40">
        <v>0</v>
      </c>
      <c r="Q29" s="40">
        <v>39699.2219178082</v>
      </c>
      <c r="R29" s="40">
        <v>48052.8438356164</v>
      </c>
      <c r="S29" s="40">
        <v>41065.4684931507</v>
      </c>
      <c r="T29" s="40">
        <v>143963.353424658</v>
      </c>
      <c r="U29" s="40">
        <v>40636.0767123288</v>
      </c>
      <c r="V29" s="40">
        <v>0</v>
      </c>
      <c r="W29" s="40">
        <v>0</v>
      </c>
      <c r="X29" s="40">
        <v>2154375.67123288</v>
      </c>
    </row>
    <row r="30" spans="1:24">
      <c r="A30" s="39" t="s">
        <v>50</v>
      </c>
      <c r="B30" s="43">
        <v>0.0292</v>
      </c>
      <c r="C30" s="44">
        <v>284</v>
      </c>
      <c r="D30" s="45">
        <f t="shared" si="1"/>
        <v>9088000</v>
      </c>
      <c r="E30" s="40">
        <v>2840681.6</v>
      </c>
      <c r="F30" s="40">
        <v>0</v>
      </c>
      <c r="G30" s="40">
        <v>0</v>
      </c>
      <c r="H30" s="40">
        <v>272640</v>
      </c>
      <c r="I30" s="40">
        <v>3635200</v>
      </c>
      <c r="J30" s="40">
        <v>0</v>
      </c>
      <c r="K30" s="40">
        <v>1187347.2</v>
      </c>
      <c r="L30" s="40">
        <v>0</v>
      </c>
      <c r="M30" s="40">
        <v>0</v>
      </c>
      <c r="N30" s="40">
        <v>0</v>
      </c>
      <c r="O30" s="40">
        <v>328531.2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242649.6</v>
      </c>
      <c r="V30" s="40">
        <v>0</v>
      </c>
      <c r="W30" s="40">
        <v>0</v>
      </c>
      <c r="X30" s="40">
        <v>580950.4</v>
      </c>
    </row>
    <row r="31" spans="1:24">
      <c r="A31" s="39" t="s">
        <v>51</v>
      </c>
      <c r="B31" s="43">
        <v>0.0311</v>
      </c>
      <c r="C31" s="44">
        <v>284</v>
      </c>
      <c r="D31" s="45">
        <f t="shared" si="1"/>
        <v>7259506.84931507</v>
      </c>
      <c r="E31" s="40">
        <v>2269321.84109589</v>
      </c>
      <c r="F31" s="40">
        <v>0</v>
      </c>
      <c r="G31" s="40">
        <v>0</v>
      </c>
      <c r="H31" s="40">
        <v>217785.205479452</v>
      </c>
      <c r="I31" s="40">
        <v>2903802.73972603</v>
      </c>
      <c r="J31" s="40">
        <v>0</v>
      </c>
      <c r="K31" s="40">
        <v>948575.561643836</v>
      </c>
      <c r="L31" s="40">
        <v>0</v>
      </c>
      <c r="M31" s="40">
        <v>0</v>
      </c>
      <c r="N31" s="40">
        <v>0</v>
      </c>
      <c r="O31" s="40">
        <v>262552.164383562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193586.849315069</v>
      </c>
      <c r="V31" s="40">
        <v>0</v>
      </c>
      <c r="W31" s="40">
        <v>0</v>
      </c>
      <c r="X31" s="40">
        <v>463882.487671233</v>
      </c>
    </row>
    <row r="32" spans="1:24">
      <c r="A32" s="39" t="s">
        <v>52</v>
      </c>
      <c r="B32" s="43">
        <v>0.034</v>
      </c>
      <c r="C32" s="44">
        <v>284</v>
      </c>
      <c r="D32" s="45">
        <f t="shared" si="1"/>
        <v>1322739.7260274</v>
      </c>
      <c r="E32" s="40">
        <v>413684.203835616</v>
      </c>
      <c r="F32" s="40">
        <v>0</v>
      </c>
      <c r="G32" s="40">
        <v>0</v>
      </c>
      <c r="H32" s="40">
        <v>39682.1917808219</v>
      </c>
      <c r="I32" s="40">
        <v>529095.890410959</v>
      </c>
      <c r="J32" s="40">
        <v>0</v>
      </c>
      <c r="K32" s="40">
        <v>173014.356164384</v>
      </c>
      <c r="L32" s="40">
        <v>0</v>
      </c>
      <c r="M32" s="40">
        <v>0</v>
      </c>
      <c r="N32" s="40">
        <v>0</v>
      </c>
      <c r="O32" s="40">
        <v>47687.4126027397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34920.3287671233</v>
      </c>
      <c r="V32" s="40">
        <v>0</v>
      </c>
      <c r="W32" s="40">
        <v>0</v>
      </c>
      <c r="X32" s="40">
        <v>84655.3424657534</v>
      </c>
    </row>
    <row r="33" spans="1:24">
      <c r="A33" s="39" t="s">
        <v>81</v>
      </c>
      <c r="B33" s="43">
        <v>0.037</v>
      </c>
      <c r="C33" s="44">
        <v>195</v>
      </c>
      <c r="D33" s="45">
        <f t="shared" si="1"/>
        <v>11860273.9726027</v>
      </c>
      <c r="E33" s="40">
        <v>0</v>
      </c>
      <c r="F33" s="40">
        <v>691849.315068493</v>
      </c>
      <c r="G33" s="40">
        <v>422423.424657534</v>
      </c>
      <c r="H33" s="40">
        <v>741267.123287671</v>
      </c>
      <c r="I33" s="40">
        <v>1902020.27671233</v>
      </c>
      <c r="J33" s="40">
        <v>1426395.61643836</v>
      </c>
      <c r="K33" s="40">
        <v>840102.739726028</v>
      </c>
      <c r="L33" s="40">
        <v>98835.6164383562</v>
      </c>
      <c r="M33" s="40">
        <v>296506.849315069</v>
      </c>
      <c r="N33" s="40">
        <v>296506.849315069</v>
      </c>
      <c r="O33" s="40">
        <v>543595.890410959</v>
      </c>
      <c r="P33" s="40">
        <v>0</v>
      </c>
      <c r="Q33" s="40">
        <v>0</v>
      </c>
      <c r="R33" s="40">
        <v>98835.6164383562</v>
      </c>
      <c r="S33" s="40">
        <v>1976712.32876712</v>
      </c>
      <c r="T33" s="40">
        <v>309553.150684932</v>
      </c>
      <c r="U33" s="40">
        <v>306983.424657534</v>
      </c>
      <c r="V33" s="40">
        <v>0</v>
      </c>
      <c r="W33" s="40">
        <v>0</v>
      </c>
      <c r="X33" s="40">
        <v>1908685.75068493</v>
      </c>
    </row>
    <row r="34" spans="1:24">
      <c r="A34" s="46" t="s">
        <v>82</v>
      </c>
      <c r="B34" s="46">
        <v>0.0402</v>
      </c>
      <c r="C34" s="46">
        <v>195</v>
      </c>
      <c r="D34" s="45">
        <f t="shared" si="1"/>
        <v>8590684.93150685</v>
      </c>
      <c r="E34" s="40">
        <v>0</v>
      </c>
      <c r="F34" s="40">
        <v>751684.931506849</v>
      </c>
      <c r="G34" s="40">
        <v>107383.561643836</v>
      </c>
      <c r="H34" s="40">
        <v>214767.123287671</v>
      </c>
      <c r="I34" s="40">
        <v>859068.493150685</v>
      </c>
      <c r="J34" s="40">
        <v>859068.493150685</v>
      </c>
      <c r="K34" s="40">
        <v>268458.904109589</v>
      </c>
      <c r="L34" s="40">
        <v>107383.561643836</v>
      </c>
      <c r="M34" s="40">
        <v>322150.684931507</v>
      </c>
      <c r="N34" s="40">
        <v>322150.684931507</v>
      </c>
      <c r="O34" s="40">
        <v>161075.342465753</v>
      </c>
      <c r="P34" s="40">
        <v>0</v>
      </c>
      <c r="Q34" s="40">
        <v>0</v>
      </c>
      <c r="R34" s="40">
        <v>107383.561643836</v>
      </c>
      <c r="S34" s="40">
        <v>2147671.23287671</v>
      </c>
      <c r="T34" s="40">
        <v>107383.561643836</v>
      </c>
      <c r="U34" s="40">
        <v>0</v>
      </c>
      <c r="V34" s="40">
        <v>0</v>
      </c>
      <c r="W34" s="40">
        <v>0</v>
      </c>
      <c r="X34" s="40">
        <v>2255054.79452055</v>
      </c>
    </row>
    <row r="35" ht="20.25" customHeight="1" spans="1:24">
      <c r="A35" s="39" t="s">
        <v>53</v>
      </c>
      <c r="B35" s="43">
        <v>0.0396</v>
      </c>
      <c r="C35" s="39">
        <v>195</v>
      </c>
      <c r="D35" s="45">
        <f t="shared" si="1"/>
        <v>45203530.1917808</v>
      </c>
      <c r="E35" s="40">
        <v>26862405.0410959</v>
      </c>
      <c r="F35" s="40">
        <v>0</v>
      </c>
      <c r="G35" s="40">
        <v>358385.424657534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3173424.65753425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14809315.0684931</v>
      </c>
    </row>
    <row r="36" s="38" customFormat="1" spans="1:24">
      <c r="A36" s="39" t="s">
        <v>54</v>
      </c>
      <c r="B36" s="43">
        <v>0.0358</v>
      </c>
      <c r="C36" s="39">
        <v>116</v>
      </c>
      <c r="D36" s="45">
        <f t="shared" si="1"/>
        <v>1934180.82191781</v>
      </c>
      <c r="E36" s="40">
        <v>505048.745205479</v>
      </c>
      <c r="F36" s="40">
        <v>0</v>
      </c>
      <c r="G36" s="40">
        <v>107517.698630137</v>
      </c>
      <c r="H36" s="40">
        <v>0</v>
      </c>
      <c r="I36" s="40">
        <v>758085.106849315</v>
      </c>
      <c r="J36" s="40">
        <v>204568.065753425</v>
      </c>
      <c r="K36" s="40">
        <v>186022.684931507</v>
      </c>
      <c r="L36" s="40">
        <v>0</v>
      </c>
      <c r="M36" s="40">
        <v>20252.0109589041</v>
      </c>
      <c r="N36" s="40">
        <v>0</v>
      </c>
      <c r="O36" s="40">
        <v>82942.2246575342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44827.4849315068</v>
      </c>
      <c r="V36" s="40">
        <v>0</v>
      </c>
      <c r="W36" s="40">
        <v>0</v>
      </c>
      <c r="X36" s="40">
        <v>24916.8</v>
      </c>
    </row>
    <row r="37" spans="1:24">
      <c r="A37" s="39" t="s">
        <v>55</v>
      </c>
      <c r="B37" s="43">
        <v>0.0393</v>
      </c>
      <c r="C37" s="39">
        <v>116</v>
      </c>
      <c r="D37" s="45">
        <f t="shared" si="1"/>
        <v>4371452.05479452</v>
      </c>
      <c r="E37" s="40">
        <v>1141573.47945205</v>
      </c>
      <c r="F37" s="40">
        <v>0</v>
      </c>
      <c r="G37" s="40">
        <v>242927.835616438</v>
      </c>
      <c r="H37" s="40">
        <v>0</v>
      </c>
      <c r="I37" s="40">
        <v>1712984.71232877</v>
      </c>
      <c r="J37" s="40">
        <v>462374.728767123</v>
      </c>
      <c r="K37" s="40">
        <v>420283.890410959</v>
      </c>
      <c r="L37" s="40">
        <v>0</v>
      </c>
      <c r="M37" s="40">
        <v>45588</v>
      </c>
      <c r="N37" s="40">
        <v>0</v>
      </c>
      <c r="O37" s="40">
        <v>187972.438356164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101542.58630137</v>
      </c>
      <c r="V37" s="40">
        <v>0</v>
      </c>
      <c r="W37" s="40">
        <v>0</v>
      </c>
      <c r="X37" s="40">
        <v>56204.3835616438</v>
      </c>
    </row>
    <row r="38" spans="1:24">
      <c r="A38" s="39" t="s">
        <v>144</v>
      </c>
      <c r="B38" s="43">
        <v>0.0377</v>
      </c>
      <c r="C38" s="39">
        <v>116</v>
      </c>
      <c r="D38" s="45">
        <f t="shared" si="1"/>
        <v>1198136.98630137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1198136.98630137</v>
      </c>
    </row>
    <row r="39" ht="23.25" customHeight="1" spans="1:24">
      <c r="A39" s="39" t="s">
        <v>56</v>
      </c>
      <c r="B39" s="43">
        <v>0.0369</v>
      </c>
      <c r="C39" s="39">
        <v>48</v>
      </c>
      <c r="D39" s="45">
        <f t="shared" si="1"/>
        <v>3675943.62739726</v>
      </c>
      <c r="E39" s="40">
        <v>1059274.65205479</v>
      </c>
      <c r="F39" s="40">
        <v>508795.397260274</v>
      </c>
      <c r="G39" s="40">
        <v>84920.5479452055</v>
      </c>
      <c r="H39" s="40">
        <v>15673.9068493151</v>
      </c>
      <c r="I39" s="40">
        <v>0</v>
      </c>
      <c r="J39" s="40">
        <v>0</v>
      </c>
      <c r="K39" s="40">
        <v>61239.8465753425</v>
      </c>
      <c r="L39" s="40">
        <v>0</v>
      </c>
      <c r="M39" s="40">
        <v>0</v>
      </c>
      <c r="N39" s="40">
        <v>119131.397260274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212398.421917808</v>
      </c>
      <c r="U39" s="40">
        <v>0</v>
      </c>
      <c r="V39" s="40">
        <v>0</v>
      </c>
      <c r="W39" s="40">
        <v>0</v>
      </c>
      <c r="X39" s="40">
        <f>33271*10000*(B39/365)*C39</f>
        <v>1614509.45753425</v>
      </c>
    </row>
    <row r="40" spans="1:24">
      <c r="A40" s="39" t="s">
        <v>97</v>
      </c>
      <c r="B40" s="43">
        <v>0.0355</v>
      </c>
      <c r="C40" s="39">
        <v>265</v>
      </c>
      <c r="D40" s="45">
        <f t="shared" si="1"/>
        <v>2458063.76712329</v>
      </c>
      <c r="E40" s="40">
        <v>0</v>
      </c>
      <c r="F40" s="40">
        <v>0</v>
      </c>
      <c r="G40" s="40">
        <v>0</v>
      </c>
      <c r="H40" s="40">
        <v>0</v>
      </c>
      <c r="I40" s="40">
        <v>2124548.56164384</v>
      </c>
      <c r="J40" s="40">
        <v>0</v>
      </c>
      <c r="K40" s="40">
        <v>165468.904109589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168046.301369863</v>
      </c>
      <c r="X40" s="40">
        <v>0</v>
      </c>
    </row>
    <row r="41" spans="1:24">
      <c r="A41" s="39" t="s">
        <v>62</v>
      </c>
      <c r="B41" s="43">
        <v>0.0394</v>
      </c>
      <c r="C41" s="39">
        <v>265</v>
      </c>
      <c r="D41" s="45">
        <f t="shared" si="1"/>
        <v>5721095.89041096</v>
      </c>
      <c r="E41" s="40">
        <v>378164.438356164</v>
      </c>
      <c r="F41" s="40">
        <v>95256.2465753425</v>
      </c>
      <c r="G41" s="40">
        <v>555518.410958904</v>
      </c>
      <c r="H41" s="40">
        <v>95256.2465753425</v>
      </c>
      <c r="I41" s="40">
        <v>1423408.65753425</v>
      </c>
      <c r="J41" s="40">
        <v>350131.068493151</v>
      </c>
      <c r="K41" s="40">
        <v>794660.219178082</v>
      </c>
      <c r="L41" s="40">
        <v>95256.2465753425</v>
      </c>
      <c r="M41" s="40">
        <v>95256.2465753425</v>
      </c>
      <c r="N41" s="40">
        <v>74660.301369863</v>
      </c>
      <c r="O41" s="40">
        <v>63504.1643835616</v>
      </c>
      <c r="P41" s="40">
        <v>0</v>
      </c>
      <c r="Q41" s="40">
        <v>190512.493150685</v>
      </c>
      <c r="R41" s="40">
        <v>63504.1643835616</v>
      </c>
      <c r="S41" s="40">
        <v>180214.520547945</v>
      </c>
      <c r="T41" s="40">
        <v>63790.2191780822</v>
      </c>
      <c r="U41" s="40">
        <v>172204.98630137</v>
      </c>
      <c r="V41" s="40">
        <v>0</v>
      </c>
      <c r="W41" s="40">
        <v>235137.04109589</v>
      </c>
      <c r="X41" s="40">
        <v>794660.219178082</v>
      </c>
    </row>
    <row r="42" spans="1:24">
      <c r="A42" s="39" t="s">
        <v>64</v>
      </c>
      <c r="B42" s="43">
        <v>0.0389</v>
      </c>
      <c r="C42" s="39">
        <v>84</v>
      </c>
      <c r="D42" s="45">
        <f t="shared" si="1"/>
        <v>11960669.3260274</v>
      </c>
      <c r="E42" s="40">
        <v>447616.438356164</v>
      </c>
      <c r="F42" s="40">
        <v>0</v>
      </c>
      <c r="G42" s="40">
        <v>102056.547945205</v>
      </c>
      <c r="H42" s="40">
        <v>217452.065753425</v>
      </c>
      <c r="I42" s="40">
        <v>0</v>
      </c>
      <c r="J42" s="40">
        <v>0</v>
      </c>
      <c r="K42" s="40">
        <v>0</v>
      </c>
      <c r="L42" s="40">
        <v>268569.863013699</v>
      </c>
      <c r="M42" s="40">
        <v>268569.863013699</v>
      </c>
      <c r="N42" s="40">
        <v>179046.575342466</v>
      </c>
      <c r="O42" s="40">
        <v>47894.9589041096</v>
      </c>
      <c r="P42" s="40">
        <v>0</v>
      </c>
      <c r="Q42" s="40">
        <v>179046.575342466</v>
      </c>
      <c r="R42" s="40">
        <v>179046.575342466</v>
      </c>
      <c r="S42" s="40">
        <v>89523.2876712329</v>
      </c>
      <c r="T42" s="40">
        <v>0</v>
      </c>
      <c r="U42" s="40">
        <v>0</v>
      </c>
      <c r="V42" s="40">
        <v>0</v>
      </c>
      <c r="W42" s="40">
        <v>0</v>
      </c>
      <c r="X42" s="40">
        <v>9981846.57534247</v>
      </c>
    </row>
    <row r="43" spans="1:24">
      <c r="A43" s="39" t="s">
        <v>67</v>
      </c>
      <c r="B43" s="43">
        <v>0.0407</v>
      </c>
      <c r="C43" s="39">
        <v>84</v>
      </c>
      <c r="D43" s="45">
        <f t="shared" si="1"/>
        <v>9647572.60273973</v>
      </c>
      <c r="E43" s="40">
        <v>936657.534246575</v>
      </c>
      <c r="F43" s="40">
        <v>0</v>
      </c>
      <c r="G43" s="40">
        <v>33719.6712328767</v>
      </c>
      <c r="H43" s="40">
        <v>0</v>
      </c>
      <c r="I43" s="40">
        <v>1311320.54794521</v>
      </c>
      <c r="J43" s="40">
        <v>842991.780821918</v>
      </c>
      <c r="K43" s="40">
        <v>561994.520547945</v>
      </c>
      <c r="L43" s="40">
        <v>0</v>
      </c>
      <c r="M43" s="40">
        <v>0</v>
      </c>
      <c r="N43" s="40">
        <v>93665.7534246576</v>
      </c>
      <c r="O43" s="40">
        <v>1082776.10958904</v>
      </c>
      <c r="P43" s="40">
        <v>561994.520547945</v>
      </c>
      <c r="Q43" s="40">
        <v>0</v>
      </c>
      <c r="R43" s="40">
        <v>494555.178082192</v>
      </c>
      <c r="S43" s="40">
        <v>3255821.5890411</v>
      </c>
      <c r="T43" s="40">
        <v>228544.438356164</v>
      </c>
      <c r="U43" s="40">
        <v>243530.95890411</v>
      </c>
      <c r="V43" s="40">
        <v>0</v>
      </c>
      <c r="W43" s="40">
        <v>0</v>
      </c>
      <c r="X43" s="40">
        <v>0</v>
      </c>
    </row>
    <row r="44" spans="1:24">
      <c r="A44" s="39" t="s">
        <v>69</v>
      </c>
      <c r="B44" s="43">
        <v>0.0357</v>
      </c>
      <c r="C44" s="39">
        <v>60</v>
      </c>
      <c r="D44" s="45">
        <f t="shared" si="1"/>
        <v>2828613.69863014</v>
      </c>
      <c r="E44" s="40">
        <v>354339.616438356</v>
      </c>
      <c r="F44" s="40">
        <v>36707.4246575342</v>
      </c>
      <c r="G44" s="40">
        <v>0</v>
      </c>
      <c r="H44" s="40">
        <v>59447.8356164384</v>
      </c>
      <c r="I44" s="40">
        <v>234094.191780822</v>
      </c>
      <c r="J44" s="40">
        <v>599642.630136986</v>
      </c>
      <c r="K44" s="40">
        <v>50175.6164383562</v>
      </c>
      <c r="L44" s="40">
        <v>59917.3150684931</v>
      </c>
      <c r="M44" s="40">
        <v>98473.3150684931</v>
      </c>
      <c r="N44" s="40">
        <v>95861.8356164383</v>
      </c>
      <c r="O44" s="40">
        <v>20422.3561643836</v>
      </c>
      <c r="P44" s="40">
        <v>0</v>
      </c>
      <c r="Q44" s="40">
        <v>164787.287671233</v>
      </c>
      <c r="R44" s="40">
        <v>0</v>
      </c>
      <c r="S44" s="40">
        <v>0</v>
      </c>
      <c r="T44" s="40">
        <v>10974.0821917808</v>
      </c>
      <c r="U44" s="40">
        <v>40316.5479452055</v>
      </c>
      <c r="V44" s="40">
        <v>0</v>
      </c>
      <c r="W44" s="40">
        <v>0</v>
      </c>
      <c r="X44" s="40">
        <v>1003453.64383562</v>
      </c>
    </row>
    <row r="45" spans="1:24">
      <c r="A45" s="39" t="s">
        <v>71</v>
      </c>
      <c r="B45" s="43">
        <v>0.0374</v>
      </c>
      <c r="C45" s="39">
        <v>60</v>
      </c>
      <c r="D45" s="45">
        <f t="shared" si="1"/>
        <v>3135452.05479452</v>
      </c>
      <c r="E45" s="40">
        <v>614794.520547945</v>
      </c>
      <c r="F45" s="40">
        <v>0</v>
      </c>
      <c r="G45" s="40">
        <v>0</v>
      </c>
      <c r="H45" s="40">
        <v>0</v>
      </c>
      <c r="I45" s="40">
        <v>307397.260273973</v>
      </c>
      <c r="J45" s="40">
        <v>614794.520547945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1598465.75342466</v>
      </c>
    </row>
    <row r="46" spans="1:24">
      <c r="A46" s="39" t="s">
        <v>57</v>
      </c>
      <c r="B46" s="43">
        <v>0.0333</v>
      </c>
      <c r="C46" s="39">
        <v>175</v>
      </c>
      <c r="D46" s="45">
        <f t="shared" si="1"/>
        <v>1756232.87671233</v>
      </c>
      <c r="E46" s="40">
        <v>319315.068493151</v>
      </c>
      <c r="F46" s="40">
        <v>0</v>
      </c>
      <c r="G46" s="40">
        <v>0</v>
      </c>
      <c r="H46" s="40">
        <v>39914.3835616438</v>
      </c>
      <c r="I46" s="40">
        <v>319315.068493151</v>
      </c>
      <c r="J46" s="40">
        <v>439058.219178082</v>
      </c>
      <c r="K46" s="40">
        <v>0</v>
      </c>
      <c r="L46" s="40">
        <v>0</v>
      </c>
      <c r="M46" s="40">
        <v>39914.3835616438</v>
      </c>
      <c r="N46" s="40">
        <v>63863.0136986302</v>
      </c>
      <c r="O46" s="40">
        <v>273812.671232877</v>
      </c>
      <c r="P46" s="40">
        <v>0</v>
      </c>
      <c r="Q46" s="40">
        <v>79828.7671232877</v>
      </c>
      <c r="R46" s="40">
        <v>39914.3835616438</v>
      </c>
      <c r="S46" s="40">
        <v>15965.7534246575</v>
      </c>
      <c r="T46" s="40">
        <v>0</v>
      </c>
      <c r="U46" s="40">
        <v>125331.164383562</v>
      </c>
      <c r="V46" s="40">
        <v>0</v>
      </c>
      <c r="W46" s="40">
        <v>0</v>
      </c>
      <c r="X46" s="40">
        <v>0</v>
      </c>
    </row>
    <row r="47" spans="1:24">
      <c r="A47" s="39" t="s">
        <v>86</v>
      </c>
      <c r="B47" s="43">
        <v>0.0389</v>
      </c>
      <c r="C47" s="39">
        <v>175</v>
      </c>
      <c r="D47" s="45">
        <f t="shared" si="1"/>
        <v>6695595.89041096</v>
      </c>
      <c r="E47" s="40">
        <v>0</v>
      </c>
      <c r="F47" s="40">
        <v>0</v>
      </c>
      <c r="G47" s="40">
        <v>937383.424657534</v>
      </c>
      <c r="H47" s="40">
        <v>561758.630136986</v>
      </c>
      <c r="I47" s="40">
        <v>697162.602739726</v>
      </c>
      <c r="J47" s="40">
        <v>0</v>
      </c>
      <c r="K47" s="40">
        <v>1002474.31506849</v>
      </c>
      <c r="L47" s="40">
        <v>0</v>
      </c>
      <c r="M47" s="40">
        <v>0</v>
      </c>
      <c r="N47" s="40">
        <v>0</v>
      </c>
      <c r="O47" s="40">
        <v>253649.315068493</v>
      </c>
      <c r="P47" s="40">
        <v>0</v>
      </c>
      <c r="Q47" s="40">
        <v>2281538.28767123</v>
      </c>
      <c r="R47" s="40">
        <v>0</v>
      </c>
      <c r="S47" s="40">
        <v>0</v>
      </c>
      <c r="T47" s="40">
        <v>0</v>
      </c>
      <c r="U47" s="40">
        <v>81690</v>
      </c>
      <c r="V47" s="40">
        <v>0</v>
      </c>
      <c r="W47" s="40">
        <v>460671.917808219</v>
      </c>
      <c r="X47" s="40">
        <v>419267.397260274</v>
      </c>
    </row>
    <row r="48" spans="1:24">
      <c r="A48" s="39" t="s">
        <v>60</v>
      </c>
      <c r="B48" s="43">
        <v>0.0404</v>
      </c>
      <c r="C48" s="39">
        <v>175</v>
      </c>
      <c r="D48" s="45">
        <f t="shared" si="1"/>
        <v>13558904.109589</v>
      </c>
      <c r="E48" s="40">
        <v>581095.890410959</v>
      </c>
      <c r="F48" s="40">
        <v>0</v>
      </c>
      <c r="G48" s="40">
        <v>0</v>
      </c>
      <c r="H48" s="40">
        <v>103822.465753425</v>
      </c>
      <c r="I48" s="40">
        <v>774794.520547945</v>
      </c>
      <c r="J48" s="40">
        <v>581095.890410959</v>
      </c>
      <c r="K48" s="40">
        <v>0</v>
      </c>
      <c r="L48" s="40">
        <v>1553463.01369863</v>
      </c>
      <c r="M48" s="40">
        <v>35446.8493150685</v>
      </c>
      <c r="N48" s="40">
        <v>1419036.16438356</v>
      </c>
      <c r="O48" s="40">
        <v>703319.726027397</v>
      </c>
      <c r="P48" s="40">
        <v>0</v>
      </c>
      <c r="Q48" s="40">
        <v>665354.794520548</v>
      </c>
      <c r="R48" s="40">
        <v>1904444.93150685</v>
      </c>
      <c r="S48" s="40">
        <v>1891273.42465753</v>
      </c>
      <c r="T48" s="40">
        <v>1949383.01369863</v>
      </c>
      <c r="U48" s="40">
        <v>1396373.42465753</v>
      </c>
      <c r="V48" s="40">
        <v>0</v>
      </c>
      <c r="W48" s="40">
        <v>0</v>
      </c>
      <c r="X48" s="40">
        <v>0</v>
      </c>
    </row>
    <row r="49" spans="1:24">
      <c r="A49" s="39" t="s">
        <v>87</v>
      </c>
      <c r="B49" s="43">
        <v>0.0333</v>
      </c>
      <c r="C49" s="39">
        <v>175</v>
      </c>
      <c r="D49" s="45">
        <f t="shared" si="1"/>
        <v>526869.863013699</v>
      </c>
      <c r="E49" s="40">
        <v>0</v>
      </c>
      <c r="F49" s="40">
        <v>0</v>
      </c>
      <c r="G49" s="40">
        <v>346456.849315069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180413.01369863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</row>
  </sheetData>
  <pageMargins left="0.699305555555556" right="0.699305555555556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53"/>
  <sheetViews>
    <sheetView workbookViewId="0">
      <selection activeCell="K50" sqref="A50:K50"/>
    </sheetView>
  </sheetViews>
  <sheetFormatPr defaultColWidth="9" defaultRowHeight="14.25"/>
  <cols>
    <col min="1" max="1" width="9" style="1"/>
    <col min="2" max="2" width="10.5" style="1" customWidth="1"/>
    <col min="3" max="3" width="20.25" style="2" customWidth="1"/>
    <col min="4" max="4" width="9" style="1"/>
    <col min="5" max="5" width="18.25" style="3" customWidth="1"/>
    <col min="6" max="6" width="9" style="4"/>
    <col min="7" max="7" width="9" style="1"/>
    <col min="8" max="8" width="18.25" style="3" customWidth="1"/>
    <col min="9" max="10" width="17.125" style="1" customWidth="1"/>
    <col min="11" max="16384" width="9" style="1"/>
  </cols>
  <sheetData>
    <row r="1" ht="18.75" spans="1:10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6" t="s">
        <v>1</v>
      </c>
      <c r="B2" s="6"/>
      <c r="C2" s="7"/>
      <c r="D2" s="8"/>
      <c r="E2" s="8"/>
      <c r="F2" s="8"/>
      <c r="G2" s="8"/>
      <c r="H2" s="8"/>
      <c r="I2" s="23"/>
      <c r="J2" s="23"/>
    </row>
    <row r="3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ht="18.75" customHeight="1" spans="1:10">
      <c r="A4" s="27" t="s">
        <v>113</v>
      </c>
      <c r="B4" s="18"/>
      <c r="C4" s="20"/>
      <c r="D4" s="20"/>
      <c r="E4" s="21">
        <v>41511.47</v>
      </c>
      <c r="F4" s="22">
        <v>0</v>
      </c>
      <c r="G4" s="28"/>
      <c r="H4" s="21">
        <v>34362100</v>
      </c>
      <c r="I4" s="33">
        <v>14895258.43</v>
      </c>
      <c r="J4" s="33">
        <v>49257358.43</v>
      </c>
    </row>
    <row r="5" ht="18.75" hidden="1" customHeight="1" spans="1:10">
      <c r="A5" s="18" t="s">
        <v>114</v>
      </c>
      <c r="B5" s="18" t="s">
        <v>18</v>
      </c>
      <c r="C5" s="20" t="s">
        <v>19</v>
      </c>
      <c r="D5" s="20" t="s">
        <v>17</v>
      </c>
      <c r="E5" s="21">
        <v>106</v>
      </c>
      <c r="F5" s="22">
        <v>0.0325</v>
      </c>
      <c r="G5" s="19">
        <v>43621</v>
      </c>
      <c r="H5" s="21">
        <v>0</v>
      </c>
      <c r="I5" s="24">
        <v>34450</v>
      </c>
      <c r="J5" s="24">
        <v>34450</v>
      </c>
    </row>
    <row r="6" ht="18.75" hidden="1" customHeight="1" spans="1:10">
      <c r="A6" s="18" t="s">
        <v>114</v>
      </c>
      <c r="B6" s="18" t="s">
        <v>18</v>
      </c>
      <c r="C6" s="20" t="s">
        <v>19</v>
      </c>
      <c r="D6" s="20" t="s">
        <v>17</v>
      </c>
      <c r="E6" s="21">
        <v>667</v>
      </c>
      <c r="F6" s="22">
        <v>0.0325</v>
      </c>
      <c r="G6" s="19">
        <v>43621</v>
      </c>
      <c r="H6" s="21">
        <v>0</v>
      </c>
      <c r="I6" s="24">
        <v>216775</v>
      </c>
      <c r="J6" s="24">
        <v>216775</v>
      </c>
    </row>
    <row r="7" ht="18.75" hidden="1" customHeight="1" spans="1:10">
      <c r="A7" s="18" t="s">
        <v>114</v>
      </c>
      <c r="B7" s="18" t="s">
        <v>20</v>
      </c>
      <c r="C7" s="20" t="s">
        <v>19</v>
      </c>
      <c r="D7" s="20" t="s">
        <v>21</v>
      </c>
      <c r="E7" s="21">
        <v>444</v>
      </c>
      <c r="F7" s="22">
        <v>0.0352</v>
      </c>
      <c r="G7" s="19">
        <v>43621</v>
      </c>
      <c r="H7" s="21">
        <v>0</v>
      </c>
      <c r="I7" s="24">
        <v>156288</v>
      </c>
      <c r="J7" s="24">
        <v>156288</v>
      </c>
    </row>
    <row r="8" ht="18.75" hidden="1" customHeight="1" spans="1:10">
      <c r="A8" s="18" t="s">
        <v>114</v>
      </c>
      <c r="B8" s="18" t="s">
        <v>20</v>
      </c>
      <c r="C8" s="20" t="s">
        <v>19</v>
      </c>
      <c r="D8" s="20" t="s">
        <v>21</v>
      </c>
      <c r="E8" s="21">
        <v>70</v>
      </c>
      <c r="F8" s="22">
        <v>0.0352</v>
      </c>
      <c r="G8" s="19">
        <v>43621</v>
      </c>
      <c r="H8" s="21">
        <v>0</v>
      </c>
      <c r="I8" s="24">
        <v>24640</v>
      </c>
      <c r="J8" s="24">
        <v>24640</v>
      </c>
    </row>
    <row r="9" ht="18.75" hidden="1" customHeight="1" spans="1:10">
      <c r="A9" s="18" t="s">
        <v>114</v>
      </c>
      <c r="B9" s="18" t="s">
        <v>22</v>
      </c>
      <c r="C9" s="20" t="s">
        <v>19</v>
      </c>
      <c r="D9" s="20" t="s">
        <v>23</v>
      </c>
      <c r="E9" s="21">
        <v>667</v>
      </c>
      <c r="F9" s="22">
        <v>0.0358</v>
      </c>
      <c r="G9" s="19">
        <v>43621</v>
      </c>
      <c r="H9" s="21">
        <v>0</v>
      </c>
      <c r="I9" s="24">
        <v>119393</v>
      </c>
      <c r="J9" s="24">
        <v>119393</v>
      </c>
    </row>
    <row r="10" ht="18.75" hidden="1" customHeight="1" spans="1:10">
      <c r="A10" s="18" t="s">
        <v>114</v>
      </c>
      <c r="B10" s="18" t="s">
        <v>22</v>
      </c>
      <c r="C10" s="20" t="s">
        <v>19</v>
      </c>
      <c r="D10" s="20" t="s">
        <v>23</v>
      </c>
      <c r="E10" s="21">
        <v>667</v>
      </c>
      <c r="F10" s="22">
        <v>0.0358</v>
      </c>
      <c r="G10" s="19">
        <v>43804</v>
      </c>
      <c r="H10" s="21">
        <v>0</v>
      </c>
      <c r="I10" s="24">
        <v>119393</v>
      </c>
      <c r="J10" s="24">
        <v>119393</v>
      </c>
    </row>
    <row r="11" ht="18.75" hidden="1" customHeight="1" spans="1:10">
      <c r="A11" s="18" t="s">
        <v>114</v>
      </c>
      <c r="B11" s="18" t="s">
        <v>22</v>
      </c>
      <c r="C11" s="20" t="s">
        <v>19</v>
      </c>
      <c r="D11" s="20" t="s">
        <v>23</v>
      </c>
      <c r="E11" s="21">
        <v>70</v>
      </c>
      <c r="F11" s="22">
        <v>0.0358</v>
      </c>
      <c r="G11" s="19">
        <v>43621</v>
      </c>
      <c r="H11" s="21">
        <v>0</v>
      </c>
      <c r="I11" s="24">
        <v>12530</v>
      </c>
      <c r="J11" s="24">
        <v>12530</v>
      </c>
    </row>
    <row r="12" ht="18.75" hidden="1" customHeight="1" spans="1:10">
      <c r="A12" s="18" t="s">
        <v>114</v>
      </c>
      <c r="B12" s="18" t="s">
        <v>22</v>
      </c>
      <c r="C12" s="20" t="s">
        <v>19</v>
      </c>
      <c r="D12" s="20" t="s">
        <v>23</v>
      </c>
      <c r="E12" s="21">
        <v>70</v>
      </c>
      <c r="F12" s="22">
        <v>0.0358</v>
      </c>
      <c r="G12" s="19">
        <v>43804</v>
      </c>
      <c r="H12" s="21">
        <v>0</v>
      </c>
      <c r="I12" s="24">
        <v>12530</v>
      </c>
      <c r="J12" s="24">
        <v>12530</v>
      </c>
    </row>
    <row r="13" ht="18.75" customHeight="1" spans="1:10">
      <c r="A13" s="18" t="s">
        <v>114</v>
      </c>
      <c r="B13" s="18" t="s">
        <v>24</v>
      </c>
      <c r="C13" s="20" t="s">
        <v>25</v>
      </c>
      <c r="D13" s="20" t="s">
        <v>17</v>
      </c>
      <c r="E13" s="21">
        <v>863</v>
      </c>
      <c r="F13" s="22">
        <v>0.0307</v>
      </c>
      <c r="G13" s="19">
        <v>43762</v>
      </c>
      <c r="H13" s="21">
        <v>0</v>
      </c>
      <c r="I13" s="24">
        <v>264941</v>
      </c>
      <c r="J13" s="24">
        <v>264941</v>
      </c>
    </row>
    <row r="14" ht="18.75" customHeight="1" spans="1:10">
      <c r="A14" s="18" t="s">
        <v>114</v>
      </c>
      <c r="B14" s="18" t="s">
        <v>26</v>
      </c>
      <c r="C14" s="20" t="s">
        <v>25</v>
      </c>
      <c r="D14" s="20" t="s">
        <v>21</v>
      </c>
      <c r="E14" s="21">
        <v>830</v>
      </c>
      <c r="F14" s="22">
        <v>0.0323</v>
      </c>
      <c r="G14" s="19">
        <v>43762</v>
      </c>
      <c r="H14" s="21">
        <v>0</v>
      </c>
      <c r="I14" s="24">
        <v>268090</v>
      </c>
      <c r="J14" s="24">
        <v>268090</v>
      </c>
    </row>
    <row r="15" ht="18.75" hidden="1" customHeight="1" spans="1:10">
      <c r="A15" s="18" t="s">
        <v>114</v>
      </c>
      <c r="B15" s="18" t="s">
        <v>27</v>
      </c>
      <c r="C15" s="20" t="s">
        <v>25</v>
      </c>
      <c r="D15" s="20" t="s">
        <v>23</v>
      </c>
      <c r="E15" s="21">
        <v>807</v>
      </c>
      <c r="F15" s="22">
        <v>0.0323</v>
      </c>
      <c r="G15" s="19">
        <v>43579</v>
      </c>
      <c r="H15" s="21">
        <v>0</v>
      </c>
      <c r="I15" s="24">
        <v>130330.5</v>
      </c>
      <c r="J15" s="24">
        <v>130330.5</v>
      </c>
    </row>
    <row r="16" ht="18.75" customHeight="1" spans="1:10">
      <c r="A16" s="18" t="s">
        <v>114</v>
      </c>
      <c r="B16" s="18" t="s">
        <v>27</v>
      </c>
      <c r="C16" s="20" t="s">
        <v>25</v>
      </c>
      <c r="D16" s="20" t="s">
        <v>23</v>
      </c>
      <c r="E16" s="21">
        <v>807</v>
      </c>
      <c r="F16" s="22">
        <v>0.0323</v>
      </c>
      <c r="G16" s="19">
        <v>43762</v>
      </c>
      <c r="H16" s="21">
        <v>0</v>
      </c>
      <c r="I16" s="24">
        <v>130330.5</v>
      </c>
      <c r="J16" s="24">
        <v>130330.5</v>
      </c>
    </row>
    <row r="17" ht="18.75" hidden="1" customHeight="1" spans="1:10">
      <c r="A17" s="18" t="s">
        <v>114</v>
      </c>
      <c r="B17" s="18" t="s">
        <v>31</v>
      </c>
      <c r="C17" s="20" t="s">
        <v>32</v>
      </c>
      <c r="D17" s="20" t="s">
        <v>33</v>
      </c>
      <c r="E17" s="21">
        <v>161.21</v>
      </c>
      <c r="F17" s="22">
        <v>0.0243</v>
      </c>
      <c r="G17" s="19">
        <v>43565</v>
      </c>
      <c r="H17" s="21">
        <v>1612100</v>
      </c>
      <c r="I17" s="24">
        <v>39174.03</v>
      </c>
      <c r="J17" s="24">
        <v>1651274.03</v>
      </c>
    </row>
    <row r="18" ht="18.75" hidden="1" customHeight="1" spans="1:10">
      <c r="A18" s="18" t="s">
        <v>114</v>
      </c>
      <c r="B18" s="18" t="s">
        <v>34</v>
      </c>
      <c r="C18" s="20" t="s">
        <v>32</v>
      </c>
      <c r="D18" s="20" t="s">
        <v>17</v>
      </c>
      <c r="E18" s="21">
        <v>523</v>
      </c>
      <c r="F18" s="22">
        <v>0.0265</v>
      </c>
      <c r="G18" s="19">
        <v>43565</v>
      </c>
      <c r="H18" s="21">
        <v>0</v>
      </c>
      <c r="I18" s="24">
        <v>138595</v>
      </c>
      <c r="J18" s="24">
        <v>138595</v>
      </c>
    </row>
    <row r="19" ht="18.75" hidden="1" customHeight="1" spans="1:10">
      <c r="A19" s="18" t="s">
        <v>114</v>
      </c>
      <c r="B19" s="18" t="s">
        <v>35</v>
      </c>
      <c r="C19" s="20" t="s">
        <v>32</v>
      </c>
      <c r="D19" s="20" t="s">
        <v>21</v>
      </c>
      <c r="E19" s="21">
        <v>443</v>
      </c>
      <c r="F19" s="22">
        <v>0.0298</v>
      </c>
      <c r="G19" s="19">
        <v>43565</v>
      </c>
      <c r="H19" s="21">
        <v>0</v>
      </c>
      <c r="I19" s="24">
        <v>132014</v>
      </c>
      <c r="J19" s="24">
        <v>132014</v>
      </c>
    </row>
    <row r="20" ht="18.75" hidden="1" customHeight="1" spans="1:10">
      <c r="A20" s="18" t="s">
        <v>114</v>
      </c>
      <c r="B20" s="18" t="s">
        <v>36</v>
      </c>
      <c r="C20" s="20" t="s">
        <v>32</v>
      </c>
      <c r="D20" s="20" t="s">
        <v>23</v>
      </c>
      <c r="E20" s="21">
        <v>483</v>
      </c>
      <c r="F20" s="22">
        <v>0.0312</v>
      </c>
      <c r="G20" s="19">
        <v>43565</v>
      </c>
      <c r="H20" s="21">
        <v>0</v>
      </c>
      <c r="I20" s="24">
        <v>75348</v>
      </c>
      <c r="J20" s="24">
        <v>75348</v>
      </c>
    </row>
    <row r="21" ht="18.75" customHeight="1" spans="1:10">
      <c r="A21" s="18" t="s">
        <v>114</v>
      </c>
      <c r="B21" s="18" t="s">
        <v>36</v>
      </c>
      <c r="C21" s="20" t="s">
        <v>32</v>
      </c>
      <c r="D21" s="20" t="s">
        <v>23</v>
      </c>
      <c r="E21" s="21">
        <v>483</v>
      </c>
      <c r="F21" s="22">
        <v>0.0312</v>
      </c>
      <c r="G21" s="19">
        <v>43748</v>
      </c>
      <c r="H21" s="21">
        <v>0</v>
      </c>
      <c r="I21" s="24">
        <v>75348</v>
      </c>
      <c r="J21" s="24">
        <v>75348</v>
      </c>
    </row>
    <row r="22" ht="18.75" hidden="1" customHeight="1" spans="1:10">
      <c r="A22" s="18" t="s">
        <v>114</v>
      </c>
      <c r="B22" s="18" t="s">
        <v>37</v>
      </c>
      <c r="C22" s="20" t="s">
        <v>38</v>
      </c>
      <c r="D22" s="20" t="s">
        <v>33</v>
      </c>
      <c r="E22" s="21">
        <v>618</v>
      </c>
      <c r="F22" s="22">
        <v>0.0259</v>
      </c>
      <c r="G22" s="19">
        <v>43633</v>
      </c>
      <c r="H22" s="21">
        <v>6180000</v>
      </c>
      <c r="I22" s="24">
        <v>160062</v>
      </c>
      <c r="J22" s="24">
        <v>6340062</v>
      </c>
    </row>
    <row r="23" ht="18.75" hidden="1" customHeight="1" spans="1:10">
      <c r="A23" s="18" t="s">
        <v>114</v>
      </c>
      <c r="B23" s="18" t="s">
        <v>39</v>
      </c>
      <c r="C23" s="20" t="s">
        <v>38</v>
      </c>
      <c r="D23" s="20" t="s">
        <v>17</v>
      </c>
      <c r="E23" s="21">
        <v>1646</v>
      </c>
      <c r="F23" s="22">
        <v>0.0277</v>
      </c>
      <c r="G23" s="19">
        <v>43633</v>
      </c>
      <c r="H23" s="21">
        <v>0</v>
      </c>
      <c r="I23" s="24">
        <v>455942</v>
      </c>
      <c r="J23" s="24">
        <v>455942</v>
      </c>
    </row>
    <row r="24" ht="18.75" hidden="1" customHeight="1" spans="1:10">
      <c r="A24" s="18" t="s">
        <v>114</v>
      </c>
      <c r="B24" s="18" t="s">
        <v>40</v>
      </c>
      <c r="C24" s="20" t="s">
        <v>38</v>
      </c>
      <c r="D24" s="20" t="s">
        <v>21</v>
      </c>
      <c r="E24" s="21">
        <v>618</v>
      </c>
      <c r="F24" s="22">
        <v>0.0302</v>
      </c>
      <c r="G24" s="19">
        <v>43633</v>
      </c>
      <c r="H24" s="21">
        <v>0</v>
      </c>
      <c r="I24" s="24">
        <v>186636</v>
      </c>
      <c r="J24" s="24">
        <v>186636</v>
      </c>
    </row>
    <row r="25" ht="18.75" hidden="1" customHeight="1" spans="1:10">
      <c r="A25" s="18" t="s">
        <v>114</v>
      </c>
      <c r="B25" s="18" t="s">
        <v>41</v>
      </c>
      <c r="C25" s="20" t="s">
        <v>38</v>
      </c>
      <c r="D25" s="20" t="s">
        <v>23</v>
      </c>
      <c r="E25" s="21">
        <v>618</v>
      </c>
      <c r="F25" s="22">
        <v>0.0308</v>
      </c>
      <c r="G25" s="19">
        <v>43633</v>
      </c>
      <c r="H25" s="21">
        <v>0</v>
      </c>
      <c r="I25" s="24">
        <v>95172</v>
      </c>
      <c r="J25" s="24">
        <v>95172</v>
      </c>
    </row>
    <row r="26" ht="18.75" hidden="1" customHeight="1" spans="1:10">
      <c r="A26" s="18" t="s">
        <v>114</v>
      </c>
      <c r="B26" s="18" t="s">
        <v>41</v>
      </c>
      <c r="C26" s="20" t="s">
        <v>38</v>
      </c>
      <c r="D26" s="20" t="s">
        <v>23</v>
      </c>
      <c r="E26" s="21">
        <v>618</v>
      </c>
      <c r="F26" s="22">
        <v>0.0308</v>
      </c>
      <c r="G26" s="19">
        <v>43816</v>
      </c>
      <c r="H26" s="21">
        <v>0</v>
      </c>
      <c r="I26" s="24">
        <v>95172</v>
      </c>
      <c r="J26" s="24">
        <v>95172</v>
      </c>
    </row>
    <row r="27" ht="18.75" hidden="1" customHeight="1" spans="1:11">
      <c r="A27" s="18" t="s">
        <v>114</v>
      </c>
      <c r="B27" s="18" t="s">
        <v>44</v>
      </c>
      <c r="C27" s="20" t="s">
        <v>43</v>
      </c>
      <c r="D27" s="20" t="s">
        <v>17</v>
      </c>
      <c r="E27" s="21">
        <v>200</v>
      </c>
      <c r="F27" s="22">
        <v>0.0254</v>
      </c>
      <c r="G27" s="19">
        <v>43678</v>
      </c>
      <c r="H27" s="21">
        <v>0</v>
      </c>
      <c r="I27" s="24">
        <v>50800</v>
      </c>
      <c r="J27" s="24">
        <v>50800</v>
      </c>
      <c r="K27" s="1" t="s">
        <v>29</v>
      </c>
    </row>
    <row r="28" ht="18.75" hidden="1" customHeight="1" spans="1:11">
      <c r="A28" s="18" t="s">
        <v>114</v>
      </c>
      <c r="B28" s="18" t="s">
        <v>45</v>
      </c>
      <c r="C28" s="20" t="s">
        <v>43</v>
      </c>
      <c r="D28" s="20" t="s">
        <v>23</v>
      </c>
      <c r="E28" s="21">
        <v>300</v>
      </c>
      <c r="F28" s="22">
        <v>0.0275</v>
      </c>
      <c r="G28" s="19">
        <v>43498</v>
      </c>
      <c r="H28" s="21">
        <v>0</v>
      </c>
      <c r="I28" s="24">
        <v>41250</v>
      </c>
      <c r="J28" s="24">
        <v>41250</v>
      </c>
      <c r="K28" s="1" t="s">
        <v>29</v>
      </c>
    </row>
    <row r="29" ht="18.75" hidden="1" customHeight="1" spans="1:11">
      <c r="A29" s="18" t="s">
        <v>114</v>
      </c>
      <c r="B29" s="18" t="s">
        <v>45</v>
      </c>
      <c r="C29" s="20" t="s">
        <v>43</v>
      </c>
      <c r="D29" s="20" t="s">
        <v>23</v>
      </c>
      <c r="E29" s="21">
        <v>300</v>
      </c>
      <c r="F29" s="22">
        <v>0.0275</v>
      </c>
      <c r="G29" s="19">
        <v>43678</v>
      </c>
      <c r="H29" s="21">
        <v>0</v>
      </c>
      <c r="I29" s="24">
        <v>41250</v>
      </c>
      <c r="J29" s="24">
        <v>41250</v>
      </c>
      <c r="K29" s="1" t="s">
        <v>29</v>
      </c>
    </row>
    <row r="30" ht="18.75" customHeight="1" spans="1:10">
      <c r="A30" s="18" t="s">
        <v>114</v>
      </c>
      <c r="B30" s="18" t="s">
        <v>46</v>
      </c>
      <c r="C30" s="20" t="s">
        <v>47</v>
      </c>
      <c r="D30" s="20" t="s">
        <v>33</v>
      </c>
      <c r="E30" s="21">
        <v>1157</v>
      </c>
      <c r="F30" s="22">
        <v>0.0235</v>
      </c>
      <c r="G30" s="19">
        <v>43767</v>
      </c>
      <c r="H30" s="21">
        <v>11570000</v>
      </c>
      <c r="I30" s="24">
        <v>271895</v>
      </c>
      <c r="J30" s="24">
        <v>11841895</v>
      </c>
    </row>
    <row r="31" ht="18.75" customHeight="1" spans="1:10">
      <c r="A31" s="18" t="s">
        <v>114</v>
      </c>
      <c r="B31" s="18" t="s">
        <v>48</v>
      </c>
      <c r="C31" s="20" t="s">
        <v>47</v>
      </c>
      <c r="D31" s="20" t="s">
        <v>17</v>
      </c>
      <c r="E31" s="21">
        <v>103</v>
      </c>
      <c r="F31" s="22">
        <v>0.0245</v>
      </c>
      <c r="G31" s="19">
        <v>43767</v>
      </c>
      <c r="H31" s="21">
        <v>0</v>
      </c>
      <c r="I31" s="24">
        <v>25235</v>
      </c>
      <c r="J31" s="24">
        <v>25235</v>
      </c>
    </row>
    <row r="32" ht="18.75" customHeight="1" spans="1:10">
      <c r="A32" s="18" t="s">
        <v>114</v>
      </c>
      <c r="B32" s="18" t="s">
        <v>49</v>
      </c>
      <c r="C32" s="20" t="s">
        <v>47</v>
      </c>
      <c r="D32" s="20" t="s">
        <v>23</v>
      </c>
      <c r="E32" s="21">
        <v>801</v>
      </c>
      <c r="F32" s="22">
        <v>0.0274</v>
      </c>
      <c r="G32" s="19">
        <v>43767</v>
      </c>
      <c r="H32" s="21">
        <v>0</v>
      </c>
      <c r="I32" s="24">
        <v>109737</v>
      </c>
      <c r="J32" s="24">
        <v>109737</v>
      </c>
    </row>
    <row r="33" ht="18.75" hidden="1" customHeight="1" spans="1:10">
      <c r="A33" s="18" t="s">
        <v>114</v>
      </c>
      <c r="B33" s="18" t="s">
        <v>49</v>
      </c>
      <c r="C33" s="20" t="s">
        <v>47</v>
      </c>
      <c r="D33" s="20" t="s">
        <v>23</v>
      </c>
      <c r="E33" s="21">
        <v>801</v>
      </c>
      <c r="F33" s="22">
        <v>0.0274</v>
      </c>
      <c r="G33" s="19">
        <v>43584</v>
      </c>
      <c r="H33" s="21">
        <v>0</v>
      </c>
      <c r="I33" s="24">
        <v>109737</v>
      </c>
      <c r="J33" s="24">
        <v>109737</v>
      </c>
    </row>
    <row r="34" ht="18.75" hidden="1" customHeight="1" spans="1:10">
      <c r="A34" s="17" t="s">
        <v>114</v>
      </c>
      <c r="B34" s="18" t="s">
        <v>15</v>
      </c>
      <c r="C34" s="20" t="s">
        <v>16</v>
      </c>
      <c r="D34" s="20" t="s">
        <v>17</v>
      </c>
      <c r="E34" s="21">
        <v>1500</v>
      </c>
      <c r="F34" s="22">
        <v>0.0412</v>
      </c>
      <c r="G34" s="19">
        <v>43629</v>
      </c>
      <c r="H34" s="21">
        <v>15000000</v>
      </c>
      <c r="I34" s="24">
        <v>618000</v>
      </c>
      <c r="J34" s="24">
        <v>15618000</v>
      </c>
    </row>
    <row r="35" ht="18.75" hidden="1" customHeight="1" spans="1:10">
      <c r="A35" s="17" t="s">
        <v>114</v>
      </c>
      <c r="B35" s="18" t="s">
        <v>50</v>
      </c>
      <c r="C35" s="19">
        <v>42815</v>
      </c>
      <c r="D35" s="20" t="s">
        <v>33</v>
      </c>
      <c r="E35" s="21">
        <v>1446</v>
      </c>
      <c r="F35" s="22">
        <v>0.0292</v>
      </c>
      <c r="G35" s="19">
        <v>43536</v>
      </c>
      <c r="H35" s="21">
        <v>0</v>
      </c>
      <c r="I35" s="24">
        <v>422232</v>
      </c>
      <c r="J35" s="24">
        <v>422232</v>
      </c>
    </row>
    <row r="36" ht="18.75" hidden="1" customHeight="1" spans="1:10">
      <c r="A36" s="17" t="s">
        <v>114</v>
      </c>
      <c r="B36" s="18" t="s">
        <v>51</v>
      </c>
      <c r="C36" s="19">
        <v>42815</v>
      </c>
      <c r="D36" s="20" t="s">
        <v>17</v>
      </c>
      <c r="E36" s="21">
        <v>1085</v>
      </c>
      <c r="F36" s="22">
        <v>0.0311</v>
      </c>
      <c r="G36" s="19">
        <v>43536</v>
      </c>
      <c r="H36" s="21">
        <v>0</v>
      </c>
      <c r="I36" s="24">
        <v>337435</v>
      </c>
      <c r="J36" s="24">
        <v>337435</v>
      </c>
    </row>
    <row r="37" ht="18.75" hidden="1" customHeight="1" spans="1:10">
      <c r="A37" s="17" t="s">
        <v>114</v>
      </c>
      <c r="B37" s="18" t="s">
        <v>52</v>
      </c>
      <c r="C37" s="19">
        <v>42815</v>
      </c>
      <c r="D37" s="20" t="s">
        <v>21</v>
      </c>
      <c r="E37" s="21">
        <v>180.26</v>
      </c>
      <c r="F37" s="22">
        <v>0.034</v>
      </c>
      <c r="G37" s="19">
        <v>43536</v>
      </c>
      <c r="H37" s="21">
        <v>0</v>
      </c>
      <c r="I37" s="24">
        <v>61288.4</v>
      </c>
      <c r="J37" s="24">
        <v>61288.4</v>
      </c>
    </row>
    <row r="38" ht="18.75" hidden="1" customHeight="1" spans="1:10">
      <c r="A38" s="17" t="s">
        <v>114</v>
      </c>
      <c r="B38" s="18" t="s">
        <v>81</v>
      </c>
      <c r="C38" s="19">
        <v>42902</v>
      </c>
      <c r="D38" s="20" t="s">
        <v>17</v>
      </c>
      <c r="E38" s="21">
        <v>2750</v>
      </c>
      <c r="F38" s="22">
        <v>0.037</v>
      </c>
      <c r="G38" s="19">
        <v>43625</v>
      </c>
      <c r="H38" s="21">
        <v>0</v>
      </c>
      <c r="I38" s="24">
        <v>1017500</v>
      </c>
      <c r="J38" s="24">
        <v>1017500</v>
      </c>
    </row>
    <row r="39" ht="18.75" hidden="1" customHeight="1" spans="1:10">
      <c r="A39" s="17" t="s">
        <v>114</v>
      </c>
      <c r="B39" s="18" t="s">
        <v>82</v>
      </c>
      <c r="C39" s="19">
        <v>42902</v>
      </c>
      <c r="D39" s="20" t="s">
        <v>21</v>
      </c>
      <c r="E39" s="21">
        <v>750</v>
      </c>
      <c r="F39" s="22">
        <v>0.0402</v>
      </c>
      <c r="G39" s="19">
        <v>43625</v>
      </c>
      <c r="H39" s="21">
        <v>0</v>
      </c>
      <c r="I39" s="24">
        <v>301500</v>
      </c>
      <c r="J39" s="24">
        <v>301500</v>
      </c>
    </row>
    <row r="40" ht="18.75" hidden="1" customHeight="1" spans="1:10">
      <c r="A40" s="17" t="s">
        <v>114</v>
      </c>
      <c r="B40" s="18" t="s">
        <v>54</v>
      </c>
      <c r="C40" s="19">
        <v>42983</v>
      </c>
      <c r="D40" s="20" t="s">
        <v>33</v>
      </c>
      <c r="E40" s="21">
        <v>729</v>
      </c>
      <c r="F40" s="22">
        <v>0.0358</v>
      </c>
      <c r="G40" s="19">
        <v>43704</v>
      </c>
      <c r="H40" s="21">
        <v>0</v>
      </c>
      <c r="I40" s="24">
        <v>260982</v>
      </c>
      <c r="J40" s="24">
        <v>260982</v>
      </c>
    </row>
    <row r="41" ht="18.75" hidden="1" customHeight="1" spans="1:10">
      <c r="A41" s="17" t="s">
        <v>114</v>
      </c>
      <c r="B41" s="18" t="s">
        <v>55</v>
      </c>
      <c r="C41" s="19">
        <v>42983</v>
      </c>
      <c r="D41" s="20" t="s">
        <v>23</v>
      </c>
      <c r="E41" s="21">
        <v>1505</v>
      </c>
      <c r="F41" s="22">
        <v>0.0393</v>
      </c>
      <c r="G41" s="19">
        <v>43520</v>
      </c>
      <c r="H41" s="21">
        <v>0</v>
      </c>
      <c r="I41" s="24">
        <v>295732.5</v>
      </c>
      <c r="J41" s="24">
        <v>295732.5</v>
      </c>
    </row>
    <row r="42" ht="18.75" hidden="1" customHeight="1" spans="1:10">
      <c r="A42" s="17" t="s">
        <v>114</v>
      </c>
      <c r="B42" s="18" t="s">
        <v>55</v>
      </c>
      <c r="C42" s="19">
        <v>42983</v>
      </c>
      <c r="D42" s="20" t="s">
        <v>23</v>
      </c>
      <c r="E42" s="21">
        <v>1505</v>
      </c>
      <c r="F42" s="22">
        <v>0.0393</v>
      </c>
      <c r="G42" s="19">
        <v>43704</v>
      </c>
      <c r="H42" s="21">
        <v>0</v>
      </c>
      <c r="I42" s="24">
        <v>295732.5</v>
      </c>
      <c r="J42" s="24">
        <v>295732.5</v>
      </c>
    </row>
    <row r="43" ht="18.75" hidden="1" customHeight="1" spans="1:11">
      <c r="A43" s="17" t="s">
        <v>114</v>
      </c>
      <c r="B43" s="18" t="s">
        <v>57</v>
      </c>
      <c r="C43" s="19" t="s">
        <v>58</v>
      </c>
      <c r="D43" s="20" t="s">
        <v>17</v>
      </c>
      <c r="E43" s="21">
        <v>250</v>
      </c>
      <c r="F43" s="22">
        <v>0.0333</v>
      </c>
      <c r="G43" s="19">
        <v>43655</v>
      </c>
      <c r="H43" s="21">
        <v>0</v>
      </c>
      <c r="I43" s="24">
        <v>83250</v>
      </c>
      <c r="J43" s="24">
        <v>83250</v>
      </c>
      <c r="K43" s="1" t="s">
        <v>59</v>
      </c>
    </row>
    <row r="44" ht="18.75" hidden="1" customHeight="1" spans="1:12">
      <c r="A44" s="17" t="s">
        <v>114</v>
      </c>
      <c r="B44" s="18" t="s">
        <v>57</v>
      </c>
      <c r="C44" s="19" t="s">
        <v>58</v>
      </c>
      <c r="D44" s="20" t="s">
        <v>17</v>
      </c>
      <c r="E44" s="21">
        <v>1465</v>
      </c>
      <c r="F44" s="22">
        <v>0.0333</v>
      </c>
      <c r="G44" s="19">
        <v>43655</v>
      </c>
      <c r="H44" s="21">
        <v>0</v>
      </c>
      <c r="I44" s="24">
        <v>487845</v>
      </c>
      <c r="J44" s="24">
        <v>487845</v>
      </c>
      <c r="K44" s="1" t="s">
        <v>66</v>
      </c>
      <c r="L44" s="1" t="s">
        <v>115</v>
      </c>
    </row>
    <row r="45" ht="18.75" hidden="1" customHeight="1" spans="1:11">
      <c r="A45" s="17" t="s">
        <v>114</v>
      </c>
      <c r="B45" s="18" t="s">
        <v>86</v>
      </c>
      <c r="C45" s="19" t="s">
        <v>58</v>
      </c>
      <c r="D45" s="20" t="s">
        <v>21</v>
      </c>
      <c r="E45" s="21">
        <v>1360</v>
      </c>
      <c r="F45" s="22">
        <v>0.0389</v>
      </c>
      <c r="G45" s="19">
        <v>43655</v>
      </c>
      <c r="H45" s="21">
        <v>0</v>
      </c>
      <c r="I45" s="24">
        <v>529040</v>
      </c>
      <c r="J45" s="24">
        <v>529040</v>
      </c>
      <c r="K45" s="1" t="s">
        <v>59</v>
      </c>
    </row>
    <row r="46" ht="18.75" hidden="1" customHeight="1" spans="1:11">
      <c r="A46" s="17" t="s">
        <v>114</v>
      </c>
      <c r="B46" s="18" t="s">
        <v>60</v>
      </c>
      <c r="C46" s="19" t="s">
        <v>58</v>
      </c>
      <c r="D46" s="20" t="s">
        <v>23</v>
      </c>
      <c r="E46" s="21">
        <v>3631</v>
      </c>
      <c r="F46" s="22">
        <v>0.0404</v>
      </c>
      <c r="G46" s="19">
        <v>43655</v>
      </c>
      <c r="H46" s="21">
        <v>0</v>
      </c>
      <c r="I46" s="24">
        <v>733462</v>
      </c>
      <c r="J46" s="24">
        <v>733462</v>
      </c>
      <c r="K46" s="1" t="s">
        <v>66</v>
      </c>
    </row>
    <row r="47" ht="18.75" hidden="1" customHeight="1" spans="1:11">
      <c r="A47" s="17" t="s">
        <v>114</v>
      </c>
      <c r="B47" s="18" t="s">
        <v>60</v>
      </c>
      <c r="C47" s="19" t="s">
        <v>58</v>
      </c>
      <c r="D47" s="20" t="s">
        <v>23</v>
      </c>
      <c r="E47" s="21">
        <v>3631</v>
      </c>
      <c r="F47" s="22">
        <v>0.0404</v>
      </c>
      <c r="G47" s="19">
        <v>43467</v>
      </c>
      <c r="H47" s="21">
        <v>0</v>
      </c>
      <c r="I47" s="24">
        <v>733462</v>
      </c>
      <c r="J47" s="24">
        <v>733462</v>
      </c>
      <c r="K47" s="1" t="s">
        <v>66</v>
      </c>
    </row>
    <row r="48" ht="18.75" hidden="1" customHeight="1" spans="1:11">
      <c r="A48" s="17" t="s">
        <v>114</v>
      </c>
      <c r="B48" s="18" t="s">
        <v>62</v>
      </c>
      <c r="C48" s="19" t="s">
        <v>63</v>
      </c>
      <c r="D48" s="20" t="s">
        <v>21</v>
      </c>
      <c r="E48" s="21">
        <v>222</v>
      </c>
      <c r="F48" s="22">
        <v>0.0394</v>
      </c>
      <c r="G48" s="19">
        <v>43565</v>
      </c>
      <c r="H48" s="21">
        <v>0</v>
      </c>
      <c r="I48" s="24">
        <v>87468</v>
      </c>
      <c r="J48" s="24">
        <v>87468</v>
      </c>
      <c r="K48" s="1" t="s">
        <v>59</v>
      </c>
    </row>
    <row r="49" ht="18.75" customHeight="1" spans="1:11">
      <c r="A49" s="17" t="s">
        <v>114</v>
      </c>
      <c r="B49" s="18" t="s">
        <v>64</v>
      </c>
      <c r="C49" s="19" t="s">
        <v>65</v>
      </c>
      <c r="D49" s="20" t="s">
        <v>17</v>
      </c>
      <c r="E49" s="21">
        <v>535</v>
      </c>
      <c r="F49" s="22">
        <v>0.0389</v>
      </c>
      <c r="G49" s="19">
        <v>43746</v>
      </c>
      <c r="H49" s="21">
        <v>0</v>
      </c>
      <c r="I49" s="24">
        <v>208115</v>
      </c>
      <c r="J49" s="24">
        <v>208115</v>
      </c>
      <c r="K49" s="1" t="s">
        <v>66</v>
      </c>
    </row>
    <row r="50" ht="18.75" customHeight="1" spans="1:11">
      <c r="A50" s="17" t="s">
        <v>114</v>
      </c>
      <c r="B50" s="18" t="s">
        <v>67</v>
      </c>
      <c r="C50" s="19" t="s">
        <v>65</v>
      </c>
      <c r="D50" s="20" t="s">
        <v>23</v>
      </c>
      <c r="E50" s="21">
        <v>11560</v>
      </c>
      <c r="F50" s="22">
        <v>0.0407</v>
      </c>
      <c r="G50" s="19">
        <v>43746</v>
      </c>
      <c r="H50" s="21">
        <v>0</v>
      </c>
      <c r="I50" s="24">
        <v>2352460</v>
      </c>
      <c r="J50" s="24">
        <v>2352460</v>
      </c>
      <c r="K50" s="1" t="s">
        <v>68</v>
      </c>
    </row>
    <row r="51" ht="18.75" hidden="1" customHeight="1" spans="1:11">
      <c r="A51" s="17" t="s">
        <v>114</v>
      </c>
      <c r="B51" s="18" t="s">
        <v>67</v>
      </c>
      <c r="C51" s="19" t="s">
        <v>65</v>
      </c>
      <c r="D51" s="20" t="s">
        <v>23</v>
      </c>
      <c r="E51" s="21">
        <v>11560</v>
      </c>
      <c r="F51" s="22">
        <v>0.0407</v>
      </c>
      <c r="G51" s="19">
        <v>43553</v>
      </c>
      <c r="H51" s="21">
        <v>0</v>
      </c>
      <c r="I51" s="24">
        <v>2352460</v>
      </c>
      <c r="J51" s="24">
        <v>2352460</v>
      </c>
      <c r="K51" s="1" t="s">
        <v>68</v>
      </c>
    </row>
    <row r="52" ht="18.75" customHeight="1" spans="1:11">
      <c r="A52" s="17" t="s">
        <v>114</v>
      </c>
      <c r="B52" s="18" t="s">
        <v>69</v>
      </c>
      <c r="C52" s="19" t="s">
        <v>70</v>
      </c>
      <c r="D52" s="20" t="s">
        <v>33</v>
      </c>
      <c r="E52" s="21">
        <v>348</v>
      </c>
      <c r="F52" s="22">
        <v>0.0357</v>
      </c>
      <c r="G52" s="19">
        <v>43769</v>
      </c>
      <c r="H52" s="21">
        <v>0</v>
      </c>
      <c r="I52" s="24">
        <v>124236</v>
      </c>
      <c r="J52" s="24">
        <v>124236</v>
      </c>
      <c r="K52" s="1" t="s">
        <v>59</v>
      </c>
    </row>
    <row r="53" ht="30" customHeight="1" spans="1:10">
      <c r="A53" s="34" t="s">
        <v>153</v>
      </c>
      <c r="B53" s="34"/>
      <c r="C53" s="35"/>
      <c r="D53" s="34"/>
      <c r="E53" s="36"/>
      <c r="F53" s="37"/>
      <c r="G53" s="34"/>
      <c r="H53" s="36">
        <f>SUM(H5:H52)</f>
        <v>34362100</v>
      </c>
      <c r="I53" s="36">
        <f>SUM(I5:I52)</f>
        <v>14895258.43</v>
      </c>
      <c r="J53" s="36">
        <f>SUM(J5:J52)</f>
        <v>49257358.43</v>
      </c>
    </row>
  </sheetData>
  <autoFilter ref="A1:J53">
    <filterColumn colId="6">
      <filters blank="1">
        <filter val="单位：元"/>
        <filter val="应偿还日期"/>
        <dateGroupItem year="2019" month="10" dateTimeGrouping="month"/>
      </filters>
    </filterColumn>
    <extLst/>
  </autoFilter>
  <mergeCells count="2">
    <mergeCell ref="A1:J1"/>
    <mergeCell ref="A2:J2"/>
  </mergeCells>
  <conditionalFormatting sqref="A4 G30:G42 C35:C37 C39:C42">
    <cfRule type="expression" dxfId="0" priority="4" stopIfTrue="1">
      <formula>NOT(ISERROR(SEARCH("&lt;小计&gt;",A4)))</formula>
    </cfRule>
    <cfRule type="expression" dxfId="0" priority="5" stopIfTrue="1">
      <formula>NOT(ISERROR(SEARCH("&lt;合计&gt;",A4)))</formula>
    </cfRule>
    <cfRule type="expression" dxfId="1" priority="6" stopIfTrue="1">
      <formula>NOT(ISERROR(SEARCH("&lt;总计&gt;",A4)))</formula>
    </cfRule>
  </conditionalFormatting>
  <conditionalFormatting sqref="C43:C52 G43:G52">
    <cfRule type="expression" dxfId="0" priority="1" stopIfTrue="1">
      <formula>NOT(ISERROR(SEARCH("&lt;小计&gt;",C43)))</formula>
    </cfRule>
    <cfRule type="expression" dxfId="0" priority="2" stopIfTrue="1">
      <formula>NOT(ISERROR(SEARCH("&lt;合计&gt;",C43)))</formula>
    </cfRule>
    <cfRule type="expression" dxfId="1" priority="3" stopIfTrue="1">
      <formula>NOT(ISERROR(SEARCH("&lt;总计&gt;",C43)))</formula>
    </cfRule>
  </conditionalFormatting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48"/>
  <sheetViews>
    <sheetView workbookViewId="0">
      <selection activeCell="F59" sqref="F59"/>
    </sheetView>
  </sheetViews>
  <sheetFormatPr defaultColWidth="9" defaultRowHeight="14.25"/>
  <cols>
    <col min="1" max="2" width="9" style="1"/>
    <col min="3" max="3" width="9" style="2"/>
    <col min="4" max="4" width="9" style="1"/>
    <col min="5" max="5" width="18.25" style="3" customWidth="1"/>
    <col min="6" max="6" width="9" style="4"/>
    <col min="7" max="7" width="10.125" style="1"/>
    <col min="8" max="8" width="15" style="3" customWidth="1"/>
    <col min="9" max="11" width="12.125" style="1" customWidth="1"/>
    <col min="12" max="16384" width="9" style="1"/>
  </cols>
  <sheetData>
    <row r="1" ht="18.75" spans="1:1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>
      <c r="A2" s="6" t="s">
        <v>1</v>
      </c>
      <c r="B2" s="6"/>
      <c r="C2" s="7"/>
      <c r="D2" s="8"/>
      <c r="E2" s="8"/>
      <c r="F2" s="8"/>
      <c r="G2" s="8"/>
      <c r="H2" s="8"/>
      <c r="I2" s="23"/>
      <c r="J2" s="23"/>
      <c r="K2" s="23"/>
    </row>
    <row r="3" spans="1:11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10" t="s">
        <v>9</v>
      </c>
      <c r="I3" s="9" t="s">
        <v>10</v>
      </c>
      <c r="J3" s="9"/>
      <c r="K3" s="9" t="s">
        <v>11</v>
      </c>
    </row>
    <row r="4" ht="39" customHeight="1" spans="1:11">
      <c r="A4" s="27" t="s">
        <v>113</v>
      </c>
      <c r="B4" s="18"/>
      <c r="C4" s="20"/>
      <c r="D4" s="20"/>
      <c r="E4" s="21">
        <v>41511.47</v>
      </c>
      <c r="F4" s="22">
        <v>0</v>
      </c>
      <c r="G4" s="28"/>
      <c r="H4" s="21">
        <v>34362100</v>
      </c>
      <c r="I4" s="33">
        <v>14895258.43</v>
      </c>
      <c r="J4" s="33"/>
      <c r="K4" s="33">
        <v>49257358.43</v>
      </c>
    </row>
    <row r="5" ht="18.75" hidden="1" customHeight="1" spans="1:11">
      <c r="A5" s="18" t="s">
        <v>114</v>
      </c>
      <c r="B5" s="18" t="s">
        <v>18</v>
      </c>
      <c r="C5" s="20" t="s">
        <v>19</v>
      </c>
      <c r="D5" s="20" t="s">
        <v>17</v>
      </c>
      <c r="E5" s="21">
        <v>106</v>
      </c>
      <c r="F5" s="22">
        <v>0.0325</v>
      </c>
      <c r="G5" s="19">
        <v>43621</v>
      </c>
      <c r="H5" s="21">
        <v>0</v>
      </c>
      <c r="I5" s="24">
        <v>34450</v>
      </c>
      <c r="J5" s="24"/>
      <c r="K5" s="24">
        <v>34450</v>
      </c>
    </row>
    <row r="6" ht="18.75" hidden="1" customHeight="1" spans="1:11">
      <c r="A6" s="18" t="s">
        <v>114</v>
      </c>
      <c r="B6" s="18" t="s">
        <v>18</v>
      </c>
      <c r="C6" s="20" t="s">
        <v>19</v>
      </c>
      <c r="D6" s="20" t="s">
        <v>17</v>
      </c>
      <c r="E6" s="21">
        <v>667</v>
      </c>
      <c r="F6" s="22">
        <v>0.0325</v>
      </c>
      <c r="G6" s="19">
        <v>43621</v>
      </c>
      <c r="H6" s="21">
        <v>0</v>
      </c>
      <c r="I6" s="24">
        <v>216775</v>
      </c>
      <c r="J6" s="24"/>
      <c r="K6" s="24">
        <v>216775</v>
      </c>
    </row>
    <row r="7" ht="18.75" hidden="1" customHeight="1" spans="1:11">
      <c r="A7" s="18" t="s">
        <v>114</v>
      </c>
      <c r="B7" s="18" t="s">
        <v>20</v>
      </c>
      <c r="C7" s="20" t="s">
        <v>19</v>
      </c>
      <c r="D7" s="20" t="s">
        <v>21</v>
      </c>
      <c r="E7" s="21">
        <v>444</v>
      </c>
      <c r="F7" s="22">
        <v>0.0352</v>
      </c>
      <c r="G7" s="19">
        <v>43621</v>
      </c>
      <c r="H7" s="21">
        <v>0</v>
      </c>
      <c r="I7" s="24">
        <v>156288</v>
      </c>
      <c r="J7" s="24"/>
      <c r="K7" s="24">
        <v>156288</v>
      </c>
    </row>
    <row r="8" ht="18.75" hidden="1" customHeight="1" spans="1:11">
      <c r="A8" s="18" t="s">
        <v>114</v>
      </c>
      <c r="B8" s="18" t="s">
        <v>20</v>
      </c>
      <c r="C8" s="20" t="s">
        <v>19</v>
      </c>
      <c r="D8" s="20" t="s">
        <v>21</v>
      </c>
      <c r="E8" s="21">
        <v>70</v>
      </c>
      <c r="F8" s="22">
        <v>0.0352</v>
      </c>
      <c r="G8" s="19">
        <v>43621</v>
      </c>
      <c r="H8" s="21">
        <v>0</v>
      </c>
      <c r="I8" s="24">
        <v>24640</v>
      </c>
      <c r="J8" s="24"/>
      <c r="K8" s="24">
        <v>24640</v>
      </c>
    </row>
    <row r="9" ht="18.75" hidden="1" customHeight="1" spans="1:11">
      <c r="A9" s="18" t="s">
        <v>114</v>
      </c>
      <c r="B9" s="18" t="s">
        <v>22</v>
      </c>
      <c r="C9" s="20" t="s">
        <v>19</v>
      </c>
      <c r="D9" s="20" t="s">
        <v>23</v>
      </c>
      <c r="E9" s="21">
        <v>667</v>
      </c>
      <c r="F9" s="22">
        <v>0.0358</v>
      </c>
      <c r="G9" s="19">
        <v>43621</v>
      </c>
      <c r="H9" s="21">
        <v>0</v>
      </c>
      <c r="I9" s="24">
        <v>119393</v>
      </c>
      <c r="J9" s="24"/>
      <c r="K9" s="24">
        <v>119393</v>
      </c>
    </row>
    <row r="10" ht="18.75" hidden="1" customHeight="1" spans="1:11">
      <c r="A10" s="18" t="s">
        <v>114</v>
      </c>
      <c r="B10" s="18" t="s">
        <v>22</v>
      </c>
      <c r="C10" s="20" t="s">
        <v>19</v>
      </c>
      <c r="D10" s="20" t="s">
        <v>23</v>
      </c>
      <c r="E10" s="21">
        <v>667</v>
      </c>
      <c r="F10" s="22">
        <v>0.0358</v>
      </c>
      <c r="G10" s="19">
        <v>43804</v>
      </c>
      <c r="H10" s="21">
        <v>0</v>
      </c>
      <c r="I10" s="24">
        <v>119393</v>
      </c>
      <c r="J10" s="24"/>
      <c r="K10" s="24">
        <v>119393</v>
      </c>
    </row>
    <row r="11" ht="18.75" hidden="1" customHeight="1" spans="1:11">
      <c r="A11" s="18" t="s">
        <v>114</v>
      </c>
      <c r="B11" s="18" t="s">
        <v>22</v>
      </c>
      <c r="C11" s="20" t="s">
        <v>19</v>
      </c>
      <c r="D11" s="20" t="s">
        <v>23</v>
      </c>
      <c r="E11" s="21">
        <v>70</v>
      </c>
      <c r="F11" s="22">
        <v>0.0358</v>
      </c>
      <c r="G11" s="19">
        <v>43621</v>
      </c>
      <c r="H11" s="21">
        <v>0</v>
      </c>
      <c r="I11" s="24">
        <v>12530</v>
      </c>
      <c r="J11" s="24"/>
      <c r="K11" s="24">
        <v>12530</v>
      </c>
    </row>
    <row r="12" ht="18.75" hidden="1" customHeight="1" spans="1:11">
      <c r="A12" s="18" t="s">
        <v>114</v>
      </c>
      <c r="B12" s="18" t="s">
        <v>22</v>
      </c>
      <c r="C12" s="20" t="s">
        <v>19</v>
      </c>
      <c r="D12" s="20" t="s">
        <v>23</v>
      </c>
      <c r="E12" s="21">
        <v>70</v>
      </c>
      <c r="F12" s="22">
        <v>0.0358</v>
      </c>
      <c r="G12" s="19">
        <v>43804</v>
      </c>
      <c r="H12" s="21">
        <v>0</v>
      </c>
      <c r="I12" s="24">
        <v>12530</v>
      </c>
      <c r="J12" s="24"/>
      <c r="K12" s="24">
        <v>12530</v>
      </c>
    </row>
    <row r="13" ht="18.75" hidden="1" customHeight="1" spans="1:11">
      <c r="A13" s="18" t="s">
        <v>114</v>
      </c>
      <c r="B13" s="18" t="s">
        <v>24</v>
      </c>
      <c r="C13" s="20" t="s">
        <v>25</v>
      </c>
      <c r="D13" s="20" t="s">
        <v>17</v>
      </c>
      <c r="E13" s="21">
        <v>863</v>
      </c>
      <c r="F13" s="22">
        <v>0.0307</v>
      </c>
      <c r="G13" s="19">
        <v>43762</v>
      </c>
      <c r="H13" s="21">
        <v>0</v>
      </c>
      <c r="I13" s="24">
        <v>264941</v>
      </c>
      <c r="J13" s="24"/>
      <c r="K13" s="24">
        <v>264941</v>
      </c>
    </row>
    <row r="14" ht="18.75" hidden="1" customHeight="1" spans="1:11">
      <c r="A14" s="18" t="s">
        <v>114</v>
      </c>
      <c r="B14" s="18" t="s">
        <v>26</v>
      </c>
      <c r="C14" s="20" t="s">
        <v>25</v>
      </c>
      <c r="D14" s="20" t="s">
        <v>21</v>
      </c>
      <c r="E14" s="21">
        <v>830</v>
      </c>
      <c r="F14" s="22">
        <v>0.0323</v>
      </c>
      <c r="G14" s="19">
        <v>43762</v>
      </c>
      <c r="H14" s="21">
        <v>0</v>
      </c>
      <c r="I14" s="24">
        <v>268090</v>
      </c>
      <c r="J14" s="24"/>
      <c r="K14" s="24">
        <v>268090</v>
      </c>
    </row>
    <row r="15" ht="18.75" hidden="1" customHeight="1" spans="1:11">
      <c r="A15" s="18" t="s">
        <v>114</v>
      </c>
      <c r="B15" s="18" t="s">
        <v>27</v>
      </c>
      <c r="C15" s="20" t="s">
        <v>25</v>
      </c>
      <c r="D15" s="20" t="s">
        <v>23</v>
      </c>
      <c r="E15" s="21">
        <v>807</v>
      </c>
      <c r="F15" s="22">
        <v>0.0323</v>
      </c>
      <c r="G15" s="19">
        <v>43579</v>
      </c>
      <c r="H15" s="21">
        <v>0</v>
      </c>
      <c r="I15" s="24">
        <v>130330.5</v>
      </c>
      <c r="J15" s="24"/>
      <c r="K15" s="24">
        <v>130330.5</v>
      </c>
    </row>
    <row r="16" ht="18.75" hidden="1" customHeight="1" spans="1:11">
      <c r="A16" s="18" t="s">
        <v>114</v>
      </c>
      <c r="B16" s="18" t="s">
        <v>27</v>
      </c>
      <c r="C16" s="20" t="s">
        <v>25</v>
      </c>
      <c r="D16" s="20" t="s">
        <v>23</v>
      </c>
      <c r="E16" s="21">
        <v>807</v>
      </c>
      <c r="F16" s="22">
        <v>0.0323</v>
      </c>
      <c r="G16" s="19">
        <v>43762</v>
      </c>
      <c r="H16" s="21">
        <v>0</v>
      </c>
      <c r="I16" s="24">
        <v>130330.5</v>
      </c>
      <c r="J16" s="24"/>
      <c r="K16" s="24">
        <v>130330.5</v>
      </c>
    </row>
    <row r="17" ht="18.75" hidden="1" customHeight="1" spans="1:11">
      <c r="A17" s="18" t="s">
        <v>114</v>
      </c>
      <c r="B17" s="18" t="s">
        <v>31</v>
      </c>
      <c r="C17" s="20" t="s">
        <v>32</v>
      </c>
      <c r="D17" s="20" t="s">
        <v>33</v>
      </c>
      <c r="E17" s="21">
        <v>161.21</v>
      </c>
      <c r="F17" s="22">
        <v>0.0243</v>
      </c>
      <c r="G17" s="19">
        <v>43565</v>
      </c>
      <c r="H17" s="21">
        <v>1612100</v>
      </c>
      <c r="I17" s="24">
        <v>39174.03</v>
      </c>
      <c r="J17" s="24"/>
      <c r="K17" s="24">
        <v>1651274.03</v>
      </c>
    </row>
    <row r="18" ht="18.75" hidden="1" customHeight="1" spans="1:11">
      <c r="A18" s="18" t="s">
        <v>114</v>
      </c>
      <c r="B18" s="18" t="s">
        <v>34</v>
      </c>
      <c r="C18" s="20" t="s">
        <v>32</v>
      </c>
      <c r="D18" s="20" t="s">
        <v>17</v>
      </c>
      <c r="E18" s="21">
        <v>523</v>
      </c>
      <c r="F18" s="22">
        <v>0.0265</v>
      </c>
      <c r="G18" s="19">
        <v>43565</v>
      </c>
      <c r="H18" s="21">
        <v>0</v>
      </c>
      <c r="I18" s="24">
        <v>138595</v>
      </c>
      <c r="J18" s="24"/>
      <c r="K18" s="24">
        <v>138595</v>
      </c>
    </row>
    <row r="19" ht="18.75" hidden="1" customHeight="1" spans="1:11">
      <c r="A19" s="18" t="s">
        <v>114</v>
      </c>
      <c r="B19" s="18" t="s">
        <v>35</v>
      </c>
      <c r="C19" s="20" t="s">
        <v>32</v>
      </c>
      <c r="D19" s="20" t="s">
        <v>21</v>
      </c>
      <c r="E19" s="21">
        <v>443</v>
      </c>
      <c r="F19" s="22">
        <v>0.0298</v>
      </c>
      <c r="G19" s="19">
        <v>43565</v>
      </c>
      <c r="H19" s="21">
        <v>0</v>
      </c>
      <c r="I19" s="24">
        <v>132014</v>
      </c>
      <c r="J19" s="24"/>
      <c r="K19" s="24">
        <v>132014</v>
      </c>
    </row>
    <row r="20" ht="18.75" hidden="1" customHeight="1" spans="1:11">
      <c r="A20" s="18" t="s">
        <v>114</v>
      </c>
      <c r="B20" s="18" t="s">
        <v>36</v>
      </c>
      <c r="C20" s="20" t="s">
        <v>32</v>
      </c>
      <c r="D20" s="20" t="s">
        <v>23</v>
      </c>
      <c r="E20" s="21">
        <v>483</v>
      </c>
      <c r="F20" s="22">
        <v>0.0312</v>
      </c>
      <c r="G20" s="19">
        <v>43565</v>
      </c>
      <c r="H20" s="21">
        <v>0</v>
      </c>
      <c r="I20" s="24">
        <v>75348</v>
      </c>
      <c r="J20" s="24"/>
      <c r="K20" s="24">
        <v>75348</v>
      </c>
    </row>
    <row r="21" ht="18.75" hidden="1" customHeight="1" spans="1:11">
      <c r="A21" s="18" t="s">
        <v>114</v>
      </c>
      <c r="B21" s="18" t="s">
        <v>36</v>
      </c>
      <c r="C21" s="20" t="s">
        <v>32</v>
      </c>
      <c r="D21" s="20" t="s">
        <v>23</v>
      </c>
      <c r="E21" s="21">
        <v>483</v>
      </c>
      <c r="F21" s="22">
        <v>0.0312</v>
      </c>
      <c r="G21" s="19">
        <v>43748</v>
      </c>
      <c r="H21" s="21">
        <v>0</v>
      </c>
      <c r="I21" s="24">
        <v>75348</v>
      </c>
      <c r="J21" s="24"/>
      <c r="K21" s="24">
        <v>75348</v>
      </c>
    </row>
    <row r="22" ht="18.75" hidden="1" customHeight="1" spans="1:11">
      <c r="A22" s="18" t="s">
        <v>114</v>
      </c>
      <c r="B22" s="18" t="s">
        <v>37</v>
      </c>
      <c r="C22" s="20" t="s">
        <v>38</v>
      </c>
      <c r="D22" s="20" t="s">
        <v>33</v>
      </c>
      <c r="E22" s="21">
        <v>618</v>
      </c>
      <c r="F22" s="22">
        <v>0.0259</v>
      </c>
      <c r="G22" s="19">
        <v>43633</v>
      </c>
      <c r="H22" s="21">
        <v>6180000</v>
      </c>
      <c r="I22" s="24">
        <v>160062</v>
      </c>
      <c r="J22" s="24"/>
      <c r="K22" s="24">
        <v>6340062</v>
      </c>
    </row>
    <row r="23" ht="18.75" hidden="1" customHeight="1" spans="1:11">
      <c r="A23" s="18" t="s">
        <v>114</v>
      </c>
      <c r="B23" s="18" t="s">
        <v>39</v>
      </c>
      <c r="C23" s="20" t="s">
        <v>38</v>
      </c>
      <c r="D23" s="20" t="s">
        <v>17</v>
      </c>
      <c r="E23" s="21">
        <v>1646</v>
      </c>
      <c r="F23" s="22">
        <v>0.0277</v>
      </c>
      <c r="G23" s="19">
        <v>43633</v>
      </c>
      <c r="H23" s="21">
        <v>0</v>
      </c>
      <c r="I23" s="24">
        <v>455942</v>
      </c>
      <c r="J23" s="24"/>
      <c r="K23" s="24">
        <v>455942</v>
      </c>
    </row>
    <row r="24" ht="18.75" hidden="1" customHeight="1" spans="1:11">
      <c r="A24" s="18" t="s">
        <v>114</v>
      </c>
      <c r="B24" s="18" t="s">
        <v>40</v>
      </c>
      <c r="C24" s="20" t="s">
        <v>38</v>
      </c>
      <c r="D24" s="20" t="s">
        <v>21</v>
      </c>
      <c r="E24" s="21">
        <v>618</v>
      </c>
      <c r="F24" s="22">
        <v>0.0302</v>
      </c>
      <c r="G24" s="19">
        <v>43633</v>
      </c>
      <c r="H24" s="21">
        <v>0</v>
      </c>
      <c r="I24" s="24">
        <v>186636</v>
      </c>
      <c r="J24" s="24"/>
      <c r="K24" s="24">
        <v>186636</v>
      </c>
    </row>
    <row r="25" ht="18.75" hidden="1" customHeight="1" spans="1:11">
      <c r="A25" s="18" t="s">
        <v>114</v>
      </c>
      <c r="B25" s="18" t="s">
        <v>41</v>
      </c>
      <c r="C25" s="20" t="s">
        <v>38</v>
      </c>
      <c r="D25" s="20" t="s">
        <v>23</v>
      </c>
      <c r="E25" s="21">
        <v>618</v>
      </c>
      <c r="F25" s="22">
        <v>0.0308</v>
      </c>
      <c r="G25" s="19">
        <v>43633</v>
      </c>
      <c r="H25" s="21">
        <v>0</v>
      </c>
      <c r="I25" s="24">
        <v>95172</v>
      </c>
      <c r="J25" s="24"/>
      <c r="K25" s="24">
        <v>95172</v>
      </c>
    </row>
    <row r="26" ht="18.75" hidden="1" customHeight="1" spans="1:11">
      <c r="A26" s="18" t="s">
        <v>114</v>
      </c>
      <c r="B26" s="18" t="s">
        <v>41</v>
      </c>
      <c r="C26" s="20" t="s">
        <v>38</v>
      </c>
      <c r="D26" s="20" t="s">
        <v>23</v>
      </c>
      <c r="E26" s="21">
        <v>618</v>
      </c>
      <c r="F26" s="22">
        <v>0.0308</v>
      </c>
      <c r="G26" s="19">
        <v>43816</v>
      </c>
      <c r="H26" s="21">
        <v>0</v>
      </c>
      <c r="I26" s="24">
        <v>95172</v>
      </c>
      <c r="J26" s="24"/>
      <c r="K26" s="24">
        <v>95172</v>
      </c>
    </row>
    <row r="27" ht="18.75" hidden="1" customHeight="1" spans="1:11">
      <c r="A27" s="18" t="s">
        <v>114</v>
      </c>
      <c r="B27" s="18" t="s">
        <v>46</v>
      </c>
      <c r="C27" s="20" t="s">
        <v>47</v>
      </c>
      <c r="D27" s="20" t="s">
        <v>33</v>
      </c>
      <c r="E27" s="21">
        <v>1157</v>
      </c>
      <c r="F27" s="22">
        <v>0.0235</v>
      </c>
      <c r="G27" s="19">
        <v>43767</v>
      </c>
      <c r="H27" s="21">
        <v>11570000</v>
      </c>
      <c r="I27" s="24">
        <v>271895</v>
      </c>
      <c r="J27" s="24"/>
      <c r="K27" s="24">
        <v>11841895</v>
      </c>
    </row>
    <row r="28" ht="18.75" hidden="1" customHeight="1" spans="1:11">
      <c r="A28" s="18" t="s">
        <v>114</v>
      </c>
      <c r="B28" s="18" t="s">
        <v>48</v>
      </c>
      <c r="C28" s="20" t="s">
        <v>47</v>
      </c>
      <c r="D28" s="20" t="s">
        <v>17</v>
      </c>
      <c r="E28" s="21">
        <v>103</v>
      </c>
      <c r="F28" s="22">
        <v>0.0245</v>
      </c>
      <c r="G28" s="19">
        <v>43767</v>
      </c>
      <c r="H28" s="21">
        <v>0</v>
      </c>
      <c r="I28" s="24">
        <v>25235</v>
      </c>
      <c r="J28" s="24"/>
      <c r="K28" s="24">
        <v>25235</v>
      </c>
    </row>
    <row r="29" ht="18.75" hidden="1" customHeight="1" spans="1:11">
      <c r="A29" s="18" t="s">
        <v>114</v>
      </c>
      <c r="B29" s="18" t="s">
        <v>49</v>
      </c>
      <c r="C29" s="20" t="s">
        <v>47</v>
      </c>
      <c r="D29" s="20" t="s">
        <v>23</v>
      </c>
      <c r="E29" s="21">
        <v>801</v>
      </c>
      <c r="F29" s="22">
        <v>0.0274</v>
      </c>
      <c r="G29" s="19">
        <v>43767</v>
      </c>
      <c r="H29" s="21">
        <v>0</v>
      </c>
      <c r="I29" s="24">
        <v>109737</v>
      </c>
      <c r="J29" s="24"/>
      <c r="K29" s="24">
        <v>109737</v>
      </c>
    </row>
    <row r="30" ht="18.75" hidden="1" customHeight="1" spans="1:11">
      <c r="A30" s="18" t="s">
        <v>114</v>
      </c>
      <c r="B30" s="18" t="s">
        <v>49</v>
      </c>
      <c r="C30" s="20" t="s">
        <v>47</v>
      </c>
      <c r="D30" s="20" t="s">
        <v>23</v>
      </c>
      <c r="E30" s="21">
        <v>801</v>
      </c>
      <c r="F30" s="22">
        <v>0.0274</v>
      </c>
      <c r="G30" s="19">
        <v>43584</v>
      </c>
      <c r="H30" s="21">
        <v>0</v>
      </c>
      <c r="I30" s="24">
        <v>109737</v>
      </c>
      <c r="J30" s="24"/>
      <c r="K30" s="24">
        <v>109737</v>
      </c>
    </row>
    <row r="31" ht="18.75" hidden="1" customHeight="1" spans="1:11">
      <c r="A31" s="17" t="s">
        <v>114</v>
      </c>
      <c r="B31" s="18" t="s">
        <v>15</v>
      </c>
      <c r="C31" s="20" t="s">
        <v>16</v>
      </c>
      <c r="D31" s="20" t="s">
        <v>17</v>
      </c>
      <c r="E31" s="21">
        <v>1500</v>
      </c>
      <c r="F31" s="22">
        <v>0.0412</v>
      </c>
      <c r="G31" s="19">
        <v>43629</v>
      </c>
      <c r="H31" s="21">
        <v>15000000</v>
      </c>
      <c r="I31" s="24">
        <v>618000</v>
      </c>
      <c r="J31" s="24"/>
      <c r="K31" s="24">
        <v>15618000</v>
      </c>
    </row>
    <row r="32" ht="18.75" hidden="1" customHeight="1" spans="1:11">
      <c r="A32" s="17" t="s">
        <v>114</v>
      </c>
      <c r="B32" s="18" t="s">
        <v>50</v>
      </c>
      <c r="C32" s="19">
        <v>42815</v>
      </c>
      <c r="D32" s="20" t="s">
        <v>33</v>
      </c>
      <c r="E32" s="21">
        <v>1446</v>
      </c>
      <c r="F32" s="22">
        <v>0.0292</v>
      </c>
      <c r="G32" s="19">
        <v>43536</v>
      </c>
      <c r="H32" s="21">
        <v>0</v>
      </c>
      <c r="I32" s="24">
        <v>422232</v>
      </c>
      <c r="J32" s="24"/>
      <c r="K32" s="24">
        <v>422232</v>
      </c>
    </row>
    <row r="33" ht="18.75" hidden="1" customHeight="1" spans="1:11">
      <c r="A33" s="17" t="s">
        <v>114</v>
      </c>
      <c r="B33" s="18" t="s">
        <v>51</v>
      </c>
      <c r="C33" s="19">
        <v>42815</v>
      </c>
      <c r="D33" s="20" t="s">
        <v>17</v>
      </c>
      <c r="E33" s="21">
        <v>1085</v>
      </c>
      <c r="F33" s="22">
        <v>0.0311</v>
      </c>
      <c r="G33" s="19">
        <v>43536</v>
      </c>
      <c r="H33" s="21">
        <v>0</v>
      </c>
      <c r="I33" s="24">
        <v>337435</v>
      </c>
      <c r="J33" s="24"/>
      <c r="K33" s="24">
        <v>337435</v>
      </c>
    </row>
    <row r="34" ht="18.75" hidden="1" customHeight="1" spans="1:11">
      <c r="A34" s="17" t="s">
        <v>114</v>
      </c>
      <c r="B34" s="18" t="s">
        <v>52</v>
      </c>
      <c r="C34" s="19">
        <v>42815</v>
      </c>
      <c r="D34" s="20" t="s">
        <v>21</v>
      </c>
      <c r="E34" s="21">
        <v>180.26</v>
      </c>
      <c r="F34" s="22">
        <v>0.034</v>
      </c>
      <c r="G34" s="19">
        <v>43536</v>
      </c>
      <c r="H34" s="21">
        <v>0</v>
      </c>
      <c r="I34" s="24">
        <v>61288.4</v>
      </c>
      <c r="J34" s="24"/>
      <c r="K34" s="24">
        <v>61288.4</v>
      </c>
    </row>
    <row r="35" ht="18.75" hidden="1" customHeight="1" spans="1:11">
      <c r="A35" s="17" t="s">
        <v>114</v>
      </c>
      <c r="B35" s="18" t="s">
        <v>81</v>
      </c>
      <c r="C35" s="19">
        <v>42902</v>
      </c>
      <c r="D35" s="20" t="s">
        <v>17</v>
      </c>
      <c r="E35" s="21">
        <v>2750</v>
      </c>
      <c r="F35" s="22">
        <v>0.037</v>
      </c>
      <c r="G35" s="19">
        <v>43625</v>
      </c>
      <c r="H35" s="21">
        <v>0</v>
      </c>
      <c r="I35" s="24">
        <v>1017500</v>
      </c>
      <c r="J35" s="24"/>
      <c r="K35" s="24">
        <v>1017500</v>
      </c>
    </row>
    <row r="36" ht="18.75" hidden="1" customHeight="1" spans="1:11">
      <c r="A36" s="17" t="s">
        <v>114</v>
      </c>
      <c r="B36" s="18" t="s">
        <v>82</v>
      </c>
      <c r="C36" s="19">
        <v>42902</v>
      </c>
      <c r="D36" s="20" t="s">
        <v>21</v>
      </c>
      <c r="E36" s="21">
        <v>750</v>
      </c>
      <c r="F36" s="22">
        <v>0.0402</v>
      </c>
      <c r="G36" s="19">
        <v>43625</v>
      </c>
      <c r="H36" s="21">
        <v>0</v>
      </c>
      <c r="I36" s="24">
        <v>301500</v>
      </c>
      <c r="J36" s="24"/>
      <c r="K36" s="24">
        <v>301500</v>
      </c>
    </row>
    <row r="37" ht="18.75" customHeight="1" spans="1:11">
      <c r="A37" s="17" t="s">
        <v>114</v>
      </c>
      <c r="B37" s="18" t="s">
        <v>54</v>
      </c>
      <c r="C37" s="19">
        <v>42983</v>
      </c>
      <c r="D37" s="20" t="s">
        <v>33</v>
      </c>
      <c r="E37" s="21">
        <v>729</v>
      </c>
      <c r="F37" s="22">
        <v>0.0358</v>
      </c>
      <c r="G37" s="19">
        <v>43704</v>
      </c>
      <c r="H37" s="21">
        <v>0</v>
      </c>
      <c r="I37" s="24">
        <v>260982</v>
      </c>
      <c r="J37" s="24"/>
      <c r="K37" s="24">
        <v>260982</v>
      </c>
    </row>
    <row r="38" ht="18.75" hidden="1" customHeight="1" spans="1:11">
      <c r="A38" s="17" t="s">
        <v>114</v>
      </c>
      <c r="B38" s="18" t="s">
        <v>55</v>
      </c>
      <c r="C38" s="19">
        <v>42983</v>
      </c>
      <c r="D38" s="20" t="s">
        <v>23</v>
      </c>
      <c r="E38" s="21">
        <v>1505</v>
      </c>
      <c r="F38" s="22">
        <v>0.0393</v>
      </c>
      <c r="G38" s="19">
        <v>43520</v>
      </c>
      <c r="H38" s="21">
        <v>0</v>
      </c>
      <c r="I38" s="24">
        <v>295732.5</v>
      </c>
      <c r="J38" s="24"/>
      <c r="K38" s="24">
        <v>295732.5</v>
      </c>
    </row>
    <row r="39" ht="18.75" customHeight="1" spans="1:11">
      <c r="A39" s="17" t="s">
        <v>114</v>
      </c>
      <c r="B39" s="18" t="s">
        <v>55</v>
      </c>
      <c r="C39" s="19">
        <v>42983</v>
      </c>
      <c r="D39" s="20" t="s">
        <v>23</v>
      </c>
      <c r="E39" s="21">
        <v>1505</v>
      </c>
      <c r="F39" s="22">
        <v>0.0393</v>
      </c>
      <c r="G39" s="19">
        <v>43704</v>
      </c>
      <c r="H39" s="21">
        <v>0</v>
      </c>
      <c r="I39" s="24">
        <v>295732.5</v>
      </c>
      <c r="J39" s="24"/>
      <c r="K39" s="24">
        <v>295732.5</v>
      </c>
    </row>
    <row r="40" ht="18.75" hidden="1" customHeight="1" spans="1:12">
      <c r="A40" s="17" t="s">
        <v>114</v>
      </c>
      <c r="B40" s="18" t="s">
        <v>57</v>
      </c>
      <c r="C40" s="19" t="s">
        <v>58</v>
      </c>
      <c r="D40" s="20" t="s">
        <v>17</v>
      </c>
      <c r="E40" s="21">
        <v>250</v>
      </c>
      <c r="F40" s="22">
        <v>0.0333</v>
      </c>
      <c r="G40" s="19">
        <v>43655</v>
      </c>
      <c r="H40" s="21">
        <v>0</v>
      </c>
      <c r="I40" s="24">
        <v>83250</v>
      </c>
      <c r="J40" s="24"/>
      <c r="K40" s="24">
        <v>83250</v>
      </c>
      <c r="L40" s="1" t="s">
        <v>59</v>
      </c>
    </row>
    <row r="41" ht="18.75" hidden="1" customHeight="1" spans="1:13">
      <c r="A41" s="17" t="s">
        <v>114</v>
      </c>
      <c r="B41" s="18" t="s">
        <v>57</v>
      </c>
      <c r="C41" s="19" t="s">
        <v>58</v>
      </c>
      <c r="D41" s="20" t="s">
        <v>17</v>
      </c>
      <c r="E41" s="21">
        <v>1465</v>
      </c>
      <c r="F41" s="22">
        <v>0.0333</v>
      </c>
      <c r="G41" s="19">
        <v>43655</v>
      </c>
      <c r="H41" s="21">
        <v>0</v>
      </c>
      <c r="I41" s="24">
        <v>487845</v>
      </c>
      <c r="J41" s="24"/>
      <c r="K41" s="24">
        <v>487845</v>
      </c>
      <c r="L41" s="1" t="s">
        <v>66</v>
      </c>
      <c r="M41" s="1" t="s">
        <v>115</v>
      </c>
    </row>
    <row r="42" ht="18.75" hidden="1" customHeight="1" spans="1:12">
      <c r="A42" s="17" t="s">
        <v>114</v>
      </c>
      <c r="B42" s="18" t="s">
        <v>86</v>
      </c>
      <c r="C42" s="19" t="s">
        <v>58</v>
      </c>
      <c r="D42" s="20" t="s">
        <v>21</v>
      </c>
      <c r="E42" s="21">
        <v>1360</v>
      </c>
      <c r="F42" s="22">
        <v>0.0389</v>
      </c>
      <c r="G42" s="19">
        <v>43655</v>
      </c>
      <c r="H42" s="21">
        <v>0</v>
      </c>
      <c r="I42" s="24">
        <v>529040</v>
      </c>
      <c r="J42" s="24"/>
      <c r="K42" s="24">
        <v>529040</v>
      </c>
      <c r="L42" s="1" t="s">
        <v>59</v>
      </c>
    </row>
    <row r="43" ht="18.75" hidden="1" customHeight="1" spans="1:12">
      <c r="A43" s="17" t="s">
        <v>114</v>
      </c>
      <c r="B43" s="18" t="s">
        <v>60</v>
      </c>
      <c r="C43" s="19" t="s">
        <v>58</v>
      </c>
      <c r="D43" s="20" t="s">
        <v>23</v>
      </c>
      <c r="E43" s="21">
        <v>3631</v>
      </c>
      <c r="F43" s="22">
        <v>0.0404</v>
      </c>
      <c r="G43" s="19">
        <v>43655</v>
      </c>
      <c r="H43" s="21">
        <v>0</v>
      </c>
      <c r="I43" s="24">
        <v>733462</v>
      </c>
      <c r="J43" s="24"/>
      <c r="K43" s="24">
        <v>733462</v>
      </c>
      <c r="L43" s="1" t="s">
        <v>66</v>
      </c>
    </row>
    <row r="44" ht="18.75" hidden="1" customHeight="1" spans="1:12">
      <c r="A44" s="17" t="s">
        <v>114</v>
      </c>
      <c r="B44" s="18" t="s">
        <v>60</v>
      </c>
      <c r="C44" s="19" t="s">
        <v>58</v>
      </c>
      <c r="D44" s="20" t="s">
        <v>23</v>
      </c>
      <c r="E44" s="21">
        <v>3631</v>
      </c>
      <c r="F44" s="22">
        <v>0.0404</v>
      </c>
      <c r="G44" s="19">
        <v>43467</v>
      </c>
      <c r="H44" s="21">
        <v>0</v>
      </c>
      <c r="I44" s="24">
        <v>733462</v>
      </c>
      <c r="J44" s="24"/>
      <c r="K44" s="24">
        <v>733462</v>
      </c>
      <c r="L44" s="1" t="s">
        <v>66</v>
      </c>
    </row>
    <row r="45" ht="18.75" hidden="1" customHeight="1" spans="1:12">
      <c r="A45" s="17" t="s">
        <v>114</v>
      </c>
      <c r="B45" s="18" t="s">
        <v>62</v>
      </c>
      <c r="C45" s="19" t="s">
        <v>63</v>
      </c>
      <c r="D45" s="20" t="s">
        <v>21</v>
      </c>
      <c r="E45" s="21">
        <v>222</v>
      </c>
      <c r="F45" s="22">
        <v>0.0394</v>
      </c>
      <c r="G45" s="19">
        <v>43565</v>
      </c>
      <c r="H45" s="21">
        <v>0</v>
      </c>
      <c r="I45" s="24">
        <v>87468</v>
      </c>
      <c r="J45" s="24"/>
      <c r="K45" s="24">
        <v>87468</v>
      </c>
      <c r="L45" s="1" t="s">
        <v>59</v>
      </c>
    </row>
    <row r="46" ht="18.75" hidden="1" customHeight="1" spans="1:12">
      <c r="A46" s="17" t="s">
        <v>114</v>
      </c>
      <c r="B46" s="18" t="s">
        <v>64</v>
      </c>
      <c r="C46" s="19" t="s">
        <v>65</v>
      </c>
      <c r="D46" s="20" t="s">
        <v>17</v>
      </c>
      <c r="E46" s="21">
        <v>535</v>
      </c>
      <c r="F46" s="22">
        <v>0.0389</v>
      </c>
      <c r="G46" s="19">
        <v>43746</v>
      </c>
      <c r="H46" s="21">
        <v>0</v>
      </c>
      <c r="I46" s="24">
        <v>208115</v>
      </c>
      <c r="J46" s="24"/>
      <c r="K46" s="24">
        <v>208115</v>
      </c>
      <c r="L46" s="1" t="s">
        <v>66</v>
      </c>
    </row>
    <row r="47" ht="18.75" hidden="1" customHeight="1" spans="1:12">
      <c r="A47" s="17" t="s">
        <v>114</v>
      </c>
      <c r="B47" s="18" t="s">
        <v>69</v>
      </c>
      <c r="C47" s="19" t="s">
        <v>70</v>
      </c>
      <c r="D47" s="20" t="s">
        <v>33</v>
      </c>
      <c r="E47" s="21">
        <v>348</v>
      </c>
      <c r="F47" s="22">
        <v>0.0357</v>
      </c>
      <c r="G47" s="19">
        <v>43769</v>
      </c>
      <c r="H47" s="21">
        <v>0</v>
      </c>
      <c r="I47" s="24">
        <v>124236</v>
      </c>
      <c r="J47" s="24"/>
      <c r="K47" s="24">
        <v>124236</v>
      </c>
      <c r="L47" s="1" t="s">
        <v>59</v>
      </c>
    </row>
    <row r="48" ht="31" customHeight="1" spans="1:11">
      <c r="A48" s="29" t="s">
        <v>153</v>
      </c>
      <c r="B48" s="29"/>
      <c r="C48" s="30"/>
      <c r="D48" s="29"/>
      <c r="E48" s="31"/>
      <c r="F48" s="32"/>
      <c r="G48" s="29"/>
      <c r="H48" s="29">
        <f>SUM(H5:H47)</f>
        <v>34362100</v>
      </c>
      <c r="I48" s="29">
        <f>SUM(I5:I47)</f>
        <v>10057038.43</v>
      </c>
      <c r="J48" s="29"/>
      <c r="K48" s="29">
        <f>SUM(K5:K47)</f>
        <v>44419138.43</v>
      </c>
    </row>
  </sheetData>
  <autoFilter ref="A1:K48">
    <filterColumn colId="6">
      <filters blank="1">
        <filter val="单位：元"/>
        <filter val="应偿还日期"/>
        <dateGroupItem year="2019" month="8" dateTimeGrouping="month"/>
      </filters>
    </filterColumn>
    <extLst/>
  </autoFilter>
  <mergeCells count="2">
    <mergeCell ref="A1:K1"/>
    <mergeCell ref="A2:K2"/>
  </mergeCells>
  <conditionalFormatting sqref="A4 G27:G39 C32:C34 C36:C39">
    <cfRule type="expression" dxfId="0" priority="4" stopIfTrue="1">
      <formula>NOT(ISERROR(SEARCH("&lt;小计&gt;",A4)))</formula>
    </cfRule>
    <cfRule type="expression" dxfId="0" priority="5" stopIfTrue="1">
      <formula>NOT(ISERROR(SEARCH("&lt;合计&gt;",A4)))</formula>
    </cfRule>
    <cfRule type="expression" dxfId="1" priority="6" stopIfTrue="1">
      <formula>NOT(ISERROR(SEARCH("&lt;总计&gt;",A4)))</formula>
    </cfRule>
  </conditionalFormatting>
  <conditionalFormatting sqref="C40:C47 G40:G47">
    <cfRule type="expression" dxfId="0" priority="1" stopIfTrue="1">
      <formula>NOT(ISERROR(SEARCH("&lt;小计&gt;",C40)))</formula>
    </cfRule>
    <cfRule type="expression" dxfId="0" priority="2" stopIfTrue="1">
      <formula>NOT(ISERROR(SEARCH("&lt;合计&gt;",C40)))</formula>
    </cfRule>
    <cfRule type="expression" dxfId="1" priority="3" stopIfTrue="1">
      <formula>NOT(ISERROR(SEARCH("&lt;总计&gt;",C40)))</formula>
    </cfRule>
  </conditionalFormatting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J9" sqref="J9"/>
    </sheetView>
  </sheetViews>
  <sheetFormatPr defaultColWidth="9" defaultRowHeight="14.25"/>
  <cols>
    <col min="1" max="1" width="9" style="1"/>
    <col min="2" max="2" width="9.875" style="1" customWidth="1"/>
    <col min="3" max="3" width="10.125" style="2" customWidth="1"/>
    <col min="4" max="4" width="9" style="1"/>
    <col min="5" max="5" width="12.125" style="3" customWidth="1"/>
    <col min="6" max="6" width="10.5" style="4" customWidth="1"/>
    <col min="7" max="7" width="13.125" style="1" customWidth="1"/>
    <col min="8" max="8" width="17.125" style="3" customWidth="1"/>
    <col min="9" max="9" width="17" style="1" customWidth="1"/>
    <col min="10" max="10" width="16" style="1" customWidth="1"/>
    <col min="11" max="16384" width="9" style="1"/>
  </cols>
  <sheetData>
    <row r="1" ht="31.5" spans="1:10">
      <c r="A1" s="5" t="s">
        <v>154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/>
      <c r="C2" s="7"/>
      <c r="D2" s="8"/>
      <c r="E2" s="8"/>
      <c r="F2" s="8"/>
      <c r="G2" s="8"/>
      <c r="H2" s="8"/>
      <c r="I2" s="23"/>
      <c r="J2" s="23"/>
    </row>
    <row r="3" ht="29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ht="41" customHeight="1" spans="1:10">
      <c r="A4" s="12" t="s">
        <v>113</v>
      </c>
      <c r="B4" s="13"/>
      <c r="C4" s="14"/>
      <c r="D4" s="14"/>
      <c r="E4" s="15">
        <f>SUM(E5:E13)</f>
        <v>5927</v>
      </c>
      <c r="F4" s="15"/>
      <c r="G4" s="15"/>
      <c r="H4" s="15">
        <f>SUM(H5:H13)</f>
        <v>11570000</v>
      </c>
      <c r="I4" s="15">
        <f>SUM(I5:I13)</f>
        <v>1477927.5</v>
      </c>
      <c r="J4" s="15">
        <f>SUM(J5:J13)</f>
        <v>13047927.5</v>
      </c>
    </row>
    <row r="5" ht="28" customHeight="1" spans="1:10">
      <c r="A5" s="18" t="s">
        <v>114</v>
      </c>
      <c r="B5" s="18" t="s">
        <v>24</v>
      </c>
      <c r="C5" s="20" t="s">
        <v>25</v>
      </c>
      <c r="D5" s="20" t="s">
        <v>17</v>
      </c>
      <c r="E5" s="21">
        <v>863</v>
      </c>
      <c r="F5" s="22">
        <v>0.0307</v>
      </c>
      <c r="G5" s="19">
        <v>43762</v>
      </c>
      <c r="H5" s="21">
        <v>0</v>
      </c>
      <c r="I5" s="25">
        <v>264941</v>
      </c>
      <c r="J5" s="25">
        <f>H5+I5</f>
        <v>264941</v>
      </c>
    </row>
    <row r="6" ht="28" customHeight="1" spans="1:10">
      <c r="A6" s="18" t="s">
        <v>114</v>
      </c>
      <c r="B6" s="18" t="s">
        <v>26</v>
      </c>
      <c r="C6" s="20" t="s">
        <v>25</v>
      </c>
      <c r="D6" s="20" t="s">
        <v>21</v>
      </c>
      <c r="E6" s="21">
        <v>830</v>
      </c>
      <c r="F6" s="22">
        <v>0.0323</v>
      </c>
      <c r="G6" s="19">
        <v>43762</v>
      </c>
      <c r="H6" s="21">
        <v>0</v>
      </c>
      <c r="I6" s="25">
        <v>268090</v>
      </c>
      <c r="J6" s="25">
        <f t="shared" ref="J6:J13" si="0">H6+I6</f>
        <v>268090</v>
      </c>
    </row>
    <row r="7" ht="28" customHeight="1" spans="1:10">
      <c r="A7" s="18" t="s">
        <v>114</v>
      </c>
      <c r="B7" s="18" t="s">
        <v>27</v>
      </c>
      <c r="C7" s="20" t="s">
        <v>25</v>
      </c>
      <c r="D7" s="20" t="s">
        <v>23</v>
      </c>
      <c r="E7" s="21">
        <v>807</v>
      </c>
      <c r="F7" s="22">
        <v>0.0323</v>
      </c>
      <c r="G7" s="19">
        <v>43762</v>
      </c>
      <c r="H7" s="21">
        <v>0</v>
      </c>
      <c r="I7" s="25">
        <v>130330.5</v>
      </c>
      <c r="J7" s="25">
        <f t="shared" si="0"/>
        <v>130330.5</v>
      </c>
    </row>
    <row r="8" ht="28" customHeight="1" spans="1:10">
      <c r="A8" s="18" t="s">
        <v>114</v>
      </c>
      <c r="B8" s="18" t="s">
        <v>36</v>
      </c>
      <c r="C8" s="20" t="s">
        <v>32</v>
      </c>
      <c r="D8" s="20" t="s">
        <v>23</v>
      </c>
      <c r="E8" s="21">
        <v>483</v>
      </c>
      <c r="F8" s="22">
        <v>0.0312</v>
      </c>
      <c r="G8" s="19">
        <v>43748</v>
      </c>
      <c r="H8" s="21">
        <v>0</v>
      </c>
      <c r="I8" s="25">
        <v>75348</v>
      </c>
      <c r="J8" s="25">
        <f t="shared" si="0"/>
        <v>75348</v>
      </c>
    </row>
    <row r="9" ht="28" customHeight="1" spans="1:10">
      <c r="A9" s="18" t="s">
        <v>114</v>
      </c>
      <c r="B9" s="18" t="s">
        <v>46</v>
      </c>
      <c r="C9" s="20" t="s">
        <v>47</v>
      </c>
      <c r="D9" s="20" t="s">
        <v>33</v>
      </c>
      <c r="E9" s="21">
        <v>1157</v>
      </c>
      <c r="F9" s="22">
        <v>0.0235</v>
      </c>
      <c r="G9" s="19">
        <v>43767</v>
      </c>
      <c r="H9" s="21">
        <v>11570000</v>
      </c>
      <c r="I9" s="25">
        <v>271895</v>
      </c>
      <c r="J9" s="25">
        <f t="shared" si="0"/>
        <v>11841895</v>
      </c>
    </row>
    <row r="10" ht="28" customHeight="1" spans="1:10">
      <c r="A10" s="18" t="s">
        <v>114</v>
      </c>
      <c r="B10" s="18" t="s">
        <v>48</v>
      </c>
      <c r="C10" s="20" t="s">
        <v>47</v>
      </c>
      <c r="D10" s="20" t="s">
        <v>17</v>
      </c>
      <c r="E10" s="21">
        <v>103</v>
      </c>
      <c r="F10" s="22">
        <v>0.0245</v>
      </c>
      <c r="G10" s="19">
        <v>43767</v>
      </c>
      <c r="H10" s="21">
        <v>0</v>
      </c>
      <c r="I10" s="25">
        <v>25235</v>
      </c>
      <c r="J10" s="25">
        <f t="shared" si="0"/>
        <v>25235</v>
      </c>
    </row>
    <row r="11" ht="28" customHeight="1" spans="1:10">
      <c r="A11" s="18" t="s">
        <v>114</v>
      </c>
      <c r="B11" s="18" t="s">
        <v>49</v>
      </c>
      <c r="C11" s="20" t="s">
        <v>47</v>
      </c>
      <c r="D11" s="20" t="s">
        <v>23</v>
      </c>
      <c r="E11" s="21">
        <v>801</v>
      </c>
      <c r="F11" s="22">
        <v>0.0274</v>
      </c>
      <c r="G11" s="19">
        <v>43767</v>
      </c>
      <c r="H11" s="21">
        <v>0</v>
      </c>
      <c r="I11" s="25">
        <v>109737</v>
      </c>
      <c r="J11" s="25">
        <f t="shared" si="0"/>
        <v>109737</v>
      </c>
    </row>
    <row r="12" ht="28" customHeight="1" spans="1:10">
      <c r="A12" s="17" t="s">
        <v>114</v>
      </c>
      <c r="B12" s="18" t="s">
        <v>64</v>
      </c>
      <c r="C12" s="19" t="s">
        <v>65</v>
      </c>
      <c r="D12" s="20" t="s">
        <v>17</v>
      </c>
      <c r="E12" s="21">
        <v>535</v>
      </c>
      <c r="F12" s="22">
        <v>0.0389</v>
      </c>
      <c r="G12" s="19">
        <v>43746</v>
      </c>
      <c r="H12" s="21">
        <v>0</v>
      </c>
      <c r="I12" s="25">
        <v>208115</v>
      </c>
      <c r="J12" s="25">
        <f t="shared" si="0"/>
        <v>208115</v>
      </c>
    </row>
    <row r="13" ht="28" customHeight="1" spans="1:10">
      <c r="A13" s="17" t="s">
        <v>114</v>
      </c>
      <c r="B13" s="18" t="s">
        <v>69</v>
      </c>
      <c r="C13" s="19" t="s">
        <v>70</v>
      </c>
      <c r="D13" s="20" t="s">
        <v>33</v>
      </c>
      <c r="E13" s="21">
        <v>348</v>
      </c>
      <c r="F13" s="22">
        <v>0.0357</v>
      </c>
      <c r="G13" s="19">
        <v>43769</v>
      </c>
      <c r="H13" s="21">
        <v>0</v>
      </c>
      <c r="I13" s="25">
        <v>124236</v>
      </c>
      <c r="J13" s="25">
        <f t="shared" si="0"/>
        <v>124236</v>
      </c>
    </row>
  </sheetData>
  <mergeCells count="2">
    <mergeCell ref="A1:J1"/>
    <mergeCell ref="A2:J2"/>
  </mergeCells>
  <conditionalFormatting sqref="A4 G9:G11">
    <cfRule type="expression" dxfId="0" priority="4" stopIfTrue="1">
      <formula>NOT(ISERROR(SEARCH("&lt;小计&gt;",A4)))</formula>
    </cfRule>
    <cfRule type="expression" dxfId="0" priority="5" stopIfTrue="1">
      <formula>NOT(ISERROR(SEARCH("&lt;合计&gt;",A4)))</formula>
    </cfRule>
    <cfRule type="expression" dxfId="1" priority="6" stopIfTrue="1">
      <formula>NOT(ISERROR(SEARCH("&lt;总计&gt;",A4)))</formula>
    </cfRule>
  </conditionalFormatting>
  <conditionalFormatting sqref="C12:C13 G12:G13">
    <cfRule type="expression" dxfId="0" priority="1" stopIfTrue="1">
      <formula>NOT(ISERROR(SEARCH("&lt;小计&gt;",C12)))</formula>
    </cfRule>
    <cfRule type="expression" dxfId="0" priority="2" stopIfTrue="1">
      <formula>NOT(ISERROR(SEARCH("&lt;合计&gt;",C12)))</formula>
    </cfRule>
    <cfRule type="expression" dxfId="1" priority="3" stopIfTrue="1">
      <formula>NOT(ISERROR(SEARCH("&lt;总计&gt;",C12)))</formula>
    </cfRule>
  </conditionalFormatting>
  <printOptions horizontalCentered="1"/>
  <pageMargins left="0.554166666666667" right="0.554166666666667" top="1" bottom="1" header="0.511805555555556" footer="0.511805555555556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5" sqref="E5:J5"/>
    </sheetView>
  </sheetViews>
  <sheetFormatPr defaultColWidth="9" defaultRowHeight="14.25" outlineLevelRow="4"/>
  <cols>
    <col min="1" max="1" width="9" style="1"/>
    <col min="2" max="2" width="10.5" style="1" customWidth="1"/>
    <col min="3" max="3" width="10.125" style="2" customWidth="1"/>
    <col min="4" max="4" width="9" style="1"/>
    <col min="5" max="5" width="18.25" style="3" customWidth="1"/>
    <col min="6" max="6" width="9" style="4"/>
    <col min="7" max="7" width="10.125" style="1"/>
    <col min="8" max="8" width="17.125" style="3" customWidth="1"/>
    <col min="9" max="9" width="16" style="1" customWidth="1"/>
    <col min="10" max="10" width="17.125" style="1" customWidth="1"/>
    <col min="11" max="16384" width="9" style="1"/>
  </cols>
  <sheetData>
    <row r="1" ht="31.5" spans="1:10">
      <c r="A1" s="5" t="s">
        <v>155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/>
      <c r="C2" s="7"/>
      <c r="D2" s="8"/>
      <c r="E2" s="8"/>
      <c r="F2" s="8"/>
      <c r="G2" s="8"/>
      <c r="H2" s="8"/>
      <c r="I2" s="23"/>
      <c r="J2" s="23"/>
    </row>
    <row r="3" ht="29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ht="42" customHeight="1" spans="1:10">
      <c r="A4" s="12" t="s">
        <v>113</v>
      </c>
      <c r="B4" s="13"/>
      <c r="C4" s="14"/>
      <c r="D4" s="14"/>
      <c r="E4" s="15">
        <f>E5</f>
        <v>11560</v>
      </c>
      <c r="F4" s="11"/>
      <c r="G4" s="16"/>
      <c r="H4" s="15">
        <f>SUM(H5:H5)</f>
        <v>0</v>
      </c>
      <c r="I4" s="15">
        <f>SUM(I5:I5)</f>
        <v>2352460</v>
      </c>
      <c r="J4" s="15">
        <f>SUM(J5:J5)</f>
        <v>2352460</v>
      </c>
    </row>
    <row r="5" ht="42" customHeight="1" spans="1:10">
      <c r="A5" s="17" t="s">
        <v>114</v>
      </c>
      <c r="B5" s="18" t="s">
        <v>67</v>
      </c>
      <c r="C5" s="19" t="s">
        <v>65</v>
      </c>
      <c r="D5" s="20" t="s">
        <v>23</v>
      </c>
      <c r="E5" s="21">
        <v>11560</v>
      </c>
      <c r="F5" s="22">
        <v>0.0407</v>
      </c>
      <c r="G5" s="19">
        <v>43746</v>
      </c>
      <c r="H5" s="21">
        <v>0</v>
      </c>
      <c r="I5" s="24">
        <v>2352460</v>
      </c>
      <c r="J5" s="24">
        <v>2352460</v>
      </c>
    </row>
  </sheetData>
  <mergeCells count="2">
    <mergeCell ref="A1:J1"/>
    <mergeCell ref="A2:J2"/>
  </mergeCells>
  <conditionalFormatting sqref="A4">
    <cfRule type="expression" dxfId="0" priority="4" stopIfTrue="1">
      <formula>NOT(ISERROR(SEARCH("&lt;小计&gt;",A4)))</formula>
    </cfRule>
    <cfRule type="expression" dxfId="0" priority="5" stopIfTrue="1">
      <formula>NOT(ISERROR(SEARCH("&lt;合计&gt;",A4)))</formula>
    </cfRule>
    <cfRule type="expression" dxfId="1" priority="6" stopIfTrue="1">
      <formula>NOT(ISERROR(SEARCH("&lt;总计&gt;",A4)))</formula>
    </cfRule>
  </conditionalFormatting>
  <conditionalFormatting sqref="C5 G5">
    <cfRule type="expression" dxfId="0" priority="1" stopIfTrue="1">
      <formula>NOT(ISERROR(SEARCH("&lt;小计&gt;",C5)))</formula>
    </cfRule>
    <cfRule type="expression" dxfId="0" priority="2" stopIfTrue="1">
      <formula>NOT(ISERROR(SEARCH("&lt;合计&gt;",C5)))</formula>
    </cfRule>
    <cfRule type="expression" dxfId="1" priority="3" stopIfTrue="1">
      <formula>NOT(ISERROR(SEARCH("&lt;总计&gt;",C5)))</formula>
    </cfRule>
  </conditionalFormatting>
  <printOptions horizontalCentered="1"/>
  <pageMargins left="0.554166666666667" right="0.554166666666667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2019</vt:lpstr>
      <vt:lpstr>计提利息</vt:lpstr>
      <vt:lpstr>计提利息（计算表）</vt:lpstr>
      <vt:lpstr>总表</vt:lpstr>
      <vt:lpstr>一般</vt:lpstr>
      <vt:lpstr>10月一般</vt:lpstr>
      <vt:lpstr>10月专项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路广</dc:creator>
  <cp:lastModifiedBy>Administrator</cp:lastModifiedBy>
  <dcterms:created xsi:type="dcterms:W3CDTF">2019-01-11T10:16:00Z</dcterms:created>
  <dcterms:modified xsi:type="dcterms:W3CDTF">2019-09-16T02:15:36Z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